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0" windowWidth="28800" windowHeight="11790" tabRatio="752"/>
  </bookViews>
  <sheets>
    <sheet name="Demande-Décompte" sheetId="1" r:id="rId1"/>
    <sheet name="Attribution aux cat. de salaire" sheetId="2" r:id="rId2"/>
    <sheet name="Attrib. aux cat. de salaire-ex." sheetId="11" r:id="rId3"/>
    <sheet name="Explications importantes" sheetId="13" r:id="rId4"/>
    <sheet name="Selection" sheetId="12" state="hidden" r:id="rId5"/>
  </sheets>
  <definedNames>
    <definedName name="_xlnm.Print_Area" localSheetId="2">'Attrib. aux cat. de salaire-ex.'!$A$1:$L$34</definedName>
    <definedName name="_xlnm.Print_Area" localSheetId="1">'Attribution aux cat. de salaire'!$A$1:$M$80</definedName>
    <definedName name="_xlnm.Print_Area" localSheetId="0">'Demande-Décompte'!$A$1:$F$75,'Demande-Décompte'!$R$1:$AB$40</definedName>
    <definedName name="_xlnm.Print_Area" localSheetId="3">'Explications importantes'!$A$1:$A$10</definedName>
    <definedName name="_xlnm.Print_Titles" localSheetId="2">'Attrib. aux cat. de salaire-ex.'!$A:$A,'Attrib. aux cat. de salaire-ex.'!$3:$7</definedName>
    <definedName name="_xlnm.Print_Titles" localSheetId="1">'Attribution aux cat. de salaire'!$A:$A,'Attribution aux cat. de salaire'!$3:$7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7" i="1" l="1"/>
  <c r="M12" i="2" l="1"/>
  <c r="K9" i="2"/>
  <c r="K10" i="2"/>
  <c r="K11" i="2"/>
  <c r="K12" i="2"/>
  <c r="J9" i="2"/>
  <c r="M9" i="2" s="1"/>
  <c r="J10" i="2"/>
  <c r="M10" i="2" s="1"/>
  <c r="J11" i="2"/>
  <c r="M11" i="2" s="1"/>
  <c r="J12" i="2"/>
  <c r="A39" i="1" l="1"/>
  <c r="R39" i="1" s="1"/>
  <c r="N70" i="2" l="1"/>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Q8" i="2" l="1"/>
  <c r="T70" i="2" l="1"/>
  <c r="L70" i="2" s="1"/>
  <c r="T69" i="2"/>
  <c r="L69" i="2" s="1"/>
  <c r="T68" i="2"/>
  <c r="L68" i="2" s="1"/>
  <c r="T67" i="2"/>
  <c r="L67" i="2" s="1"/>
  <c r="T66" i="2"/>
  <c r="L66" i="2" s="1"/>
  <c r="T65" i="2"/>
  <c r="L65" i="2" s="1"/>
  <c r="T64" i="2"/>
  <c r="L64" i="2" s="1"/>
  <c r="T63" i="2"/>
  <c r="L63" i="2" s="1"/>
  <c r="T62" i="2"/>
  <c r="L62" i="2" s="1"/>
  <c r="T61" i="2"/>
  <c r="L61" i="2" s="1"/>
  <c r="T60" i="2"/>
  <c r="L60" i="2" s="1"/>
  <c r="T59" i="2"/>
  <c r="L59" i="2" s="1"/>
  <c r="T58" i="2"/>
  <c r="L58" i="2" s="1"/>
  <c r="T57" i="2"/>
  <c r="L57" i="2" s="1"/>
  <c r="T56" i="2"/>
  <c r="L56" i="2" s="1"/>
  <c r="T55" i="2"/>
  <c r="L55" i="2" s="1"/>
  <c r="T54" i="2"/>
  <c r="L54" i="2" s="1"/>
  <c r="T53" i="2"/>
  <c r="L53" i="2" s="1"/>
  <c r="T52" i="2"/>
  <c r="L52" i="2" s="1"/>
  <c r="T51" i="2"/>
  <c r="L51" i="2" s="1"/>
  <c r="T50" i="2"/>
  <c r="L50" i="2" s="1"/>
  <c r="T49" i="2"/>
  <c r="L49" i="2" s="1"/>
  <c r="T48" i="2"/>
  <c r="L48" i="2" s="1"/>
  <c r="T47" i="2"/>
  <c r="L47" i="2" s="1"/>
  <c r="T46" i="2"/>
  <c r="L46" i="2" s="1"/>
  <c r="T45" i="2"/>
  <c r="L45" i="2" s="1"/>
  <c r="T44" i="2"/>
  <c r="L44" i="2" s="1"/>
  <c r="T43" i="2"/>
  <c r="L43" i="2" s="1"/>
  <c r="T42" i="2"/>
  <c r="L42" i="2" s="1"/>
  <c r="T41" i="2"/>
  <c r="L41" i="2" s="1"/>
  <c r="T40" i="2"/>
  <c r="L40" i="2" s="1"/>
  <c r="T39" i="2"/>
  <c r="L39" i="2" s="1"/>
  <c r="T38" i="2"/>
  <c r="L38" i="2" s="1"/>
  <c r="T37" i="2"/>
  <c r="L37" i="2" s="1"/>
  <c r="T36" i="2"/>
  <c r="L36" i="2" s="1"/>
  <c r="T35" i="2"/>
  <c r="L35" i="2" s="1"/>
  <c r="T34" i="2"/>
  <c r="L34" i="2" s="1"/>
  <c r="T33" i="2"/>
  <c r="L33" i="2" s="1"/>
  <c r="T32" i="2"/>
  <c r="L32" i="2" s="1"/>
  <c r="T31" i="2"/>
  <c r="L31" i="2" s="1"/>
  <c r="T30" i="2"/>
  <c r="L30" i="2" s="1"/>
  <c r="T29" i="2"/>
  <c r="L29" i="2" s="1"/>
  <c r="T28" i="2"/>
  <c r="L28" i="2" s="1"/>
  <c r="T27" i="2"/>
  <c r="L27" i="2" s="1"/>
  <c r="T26" i="2"/>
  <c r="L26" i="2" s="1"/>
  <c r="T25" i="2"/>
  <c r="L25" i="2" s="1"/>
  <c r="T24" i="2"/>
  <c r="L24" i="2" s="1"/>
  <c r="T23" i="2"/>
  <c r="L23" i="2" s="1"/>
  <c r="T22" i="2"/>
  <c r="L22" i="2" s="1"/>
  <c r="T21" i="2"/>
  <c r="L21" i="2" s="1"/>
  <c r="T20" i="2"/>
  <c r="L20" i="2" s="1"/>
  <c r="T19" i="2"/>
  <c r="L19" i="2" s="1"/>
  <c r="T18" i="2"/>
  <c r="L18" i="2" s="1"/>
  <c r="T17" i="2"/>
  <c r="L17" i="2" s="1"/>
  <c r="T16" i="2"/>
  <c r="L16" i="2" s="1"/>
  <c r="T15" i="2"/>
  <c r="L15" i="2" s="1"/>
  <c r="T14" i="2"/>
  <c r="L14" i="2" s="1"/>
  <c r="T13" i="2"/>
  <c r="L13" i="2" s="1"/>
  <c r="T12" i="2"/>
  <c r="T11" i="2"/>
  <c r="T10" i="2"/>
  <c r="T9" i="2"/>
  <c r="T8"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L12" i="2" l="1"/>
  <c r="L11" i="2"/>
  <c r="L10" i="2"/>
  <c r="L9" i="2"/>
  <c r="S55" i="2"/>
  <c r="R55" i="2"/>
  <c r="O55" i="2"/>
  <c r="K55" i="2"/>
  <c r="J55" i="2"/>
  <c r="S54" i="2"/>
  <c r="R54" i="2"/>
  <c r="O54" i="2"/>
  <c r="K54" i="2"/>
  <c r="J54" i="2"/>
  <c r="S53" i="2"/>
  <c r="R53" i="2"/>
  <c r="O53" i="2"/>
  <c r="K53" i="2"/>
  <c r="J53" i="2"/>
  <c r="S52" i="2"/>
  <c r="R52" i="2"/>
  <c r="O52" i="2"/>
  <c r="K52" i="2"/>
  <c r="J52" i="2"/>
  <c r="S51" i="2"/>
  <c r="R51" i="2"/>
  <c r="O51" i="2"/>
  <c r="K51" i="2"/>
  <c r="J51" i="2"/>
  <c r="S50" i="2"/>
  <c r="R50" i="2"/>
  <c r="O50" i="2"/>
  <c r="K50" i="2"/>
  <c r="J50" i="2"/>
  <c r="S49" i="2"/>
  <c r="R49" i="2"/>
  <c r="O49" i="2"/>
  <c r="K49" i="2"/>
  <c r="J49" i="2"/>
  <c r="S48" i="2"/>
  <c r="R48" i="2"/>
  <c r="O48" i="2"/>
  <c r="K48" i="2"/>
  <c r="J48" i="2"/>
  <c r="S47" i="2"/>
  <c r="R47" i="2"/>
  <c r="O47" i="2"/>
  <c r="K47" i="2"/>
  <c r="J47" i="2"/>
  <c r="S46" i="2"/>
  <c r="R46" i="2"/>
  <c r="O46" i="2"/>
  <c r="K46" i="2"/>
  <c r="J46" i="2"/>
  <c r="S45" i="2"/>
  <c r="R45" i="2"/>
  <c r="O45" i="2"/>
  <c r="K45" i="2"/>
  <c r="J45" i="2"/>
  <c r="S44" i="2"/>
  <c r="R44" i="2"/>
  <c r="O44" i="2"/>
  <c r="K44" i="2"/>
  <c r="J44" i="2"/>
  <c r="S43" i="2"/>
  <c r="R43" i="2"/>
  <c r="O43" i="2"/>
  <c r="K43" i="2"/>
  <c r="J43" i="2"/>
  <c r="S42" i="2"/>
  <c r="R42" i="2"/>
  <c r="O42" i="2"/>
  <c r="K42" i="2"/>
  <c r="J42" i="2"/>
  <c r="S41" i="2"/>
  <c r="R41" i="2"/>
  <c r="O41" i="2"/>
  <c r="K41" i="2"/>
  <c r="J41" i="2"/>
  <c r="S40" i="2"/>
  <c r="R40" i="2"/>
  <c r="O40" i="2"/>
  <c r="K40" i="2"/>
  <c r="J40" i="2"/>
  <c r="S39" i="2"/>
  <c r="R39" i="2"/>
  <c r="O39" i="2"/>
  <c r="K39" i="2"/>
  <c r="J39" i="2"/>
  <c r="S38" i="2"/>
  <c r="R38" i="2"/>
  <c r="O38" i="2"/>
  <c r="K38" i="2"/>
  <c r="J38" i="2"/>
  <c r="S37" i="2"/>
  <c r="R37" i="2"/>
  <c r="O37" i="2"/>
  <c r="K37" i="2"/>
  <c r="J37" i="2"/>
  <c r="S36" i="2"/>
  <c r="R36" i="2"/>
  <c r="O36" i="2"/>
  <c r="K36" i="2"/>
  <c r="J36" i="2"/>
  <c r="S35" i="2"/>
  <c r="R35" i="2"/>
  <c r="O35" i="2"/>
  <c r="K35" i="2"/>
  <c r="J35" i="2"/>
  <c r="S34" i="2"/>
  <c r="R34" i="2"/>
  <c r="O34" i="2"/>
  <c r="K34" i="2"/>
  <c r="J34" i="2"/>
  <c r="S33" i="2"/>
  <c r="R33" i="2"/>
  <c r="O33" i="2"/>
  <c r="K33" i="2"/>
  <c r="J33" i="2"/>
  <c r="S32" i="2"/>
  <c r="R32" i="2"/>
  <c r="O32" i="2"/>
  <c r="K32" i="2"/>
  <c r="J32" i="2"/>
  <c r="S31" i="2"/>
  <c r="R31" i="2"/>
  <c r="O31" i="2"/>
  <c r="K31" i="2"/>
  <c r="J31" i="2"/>
  <c r="S30" i="2"/>
  <c r="R30" i="2"/>
  <c r="O30" i="2"/>
  <c r="K30" i="2"/>
  <c r="J30" i="2"/>
  <c r="S29" i="2"/>
  <c r="R29" i="2"/>
  <c r="O29" i="2"/>
  <c r="K29" i="2"/>
  <c r="J29" i="2"/>
  <c r="S28" i="2"/>
  <c r="R28" i="2"/>
  <c r="O28" i="2"/>
  <c r="K28" i="2"/>
  <c r="J28" i="2"/>
  <c r="S27" i="2"/>
  <c r="R27" i="2"/>
  <c r="O27" i="2"/>
  <c r="K27" i="2"/>
  <c r="J27" i="2"/>
  <c r="S26" i="2"/>
  <c r="R26" i="2"/>
  <c r="O26" i="2"/>
  <c r="K26" i="2"/>
  <c r="J26" i="2"/>
  <c r="S25" i="2"/>
  <c r="R25" i="2"/>
  <c r="O25" i="2"/>
  <c r="K25" i="2"/>
  <c r="J25" i="2"/>
  <c r="S24" i="2"/>
  <c r="R24" i="2"/>
  <c r="O24" i="2"/>
  <c r="K24" i="2"/>
  <c r="J24" i="2"/>
  <c r="S23" i="2"/>
  <c r="R23" i="2"/>
  <c r="O23" i="2"/>
  <c r="K23" i="2"/>
  <c r="J23" i="2"/>
  <c r="S22" i="2"/>
  <c r="R22" i="2"/>
  <c r="O22" i="2"/>
  <c r="K22" i="2"/>
  <c r="J22" i="2"/>
  <c r="S21" i="2"/>
  <c r="R21" i="2"/>
  <c r="O21" i="2"/>
  <c r="K21" i="2"/>
  <c r="J21" i="2"/>
  <c r="S20" i="2"/>
  <c r="R20" i="2"/>
  <c r="O20" i="2"/>
  <c r="K20" i="2"/>
  <c r="J20" i="2"/>
  <c r="S19" i="2"/>
  <c r="R19" i="2"/>
  <c r="O19" i="2"/>
  <c r="K19" i="2"/>
  <c r="J19" i="2"/>
  <c r="S18" i="2"/>
  <c r="R18" i="2"/>
  <c r="O18" i="2"/>
  <c r="K18" i="2"/>
  <c r="J18" i="2"/>
  <c r="S17" i="2"/>
  <c r="R17" i="2"/>
  <c r="O17" i="2"/>
  <c r="K17" i="2"/>
  <c r="J17" i="2"/>
  <c r="S16" i="2"/>
  <c r="R16" i="2"/>
  <c r="O16" i="2"/>
  <c r="K16" i="2"/>
  <c r="J16" i="2"/>
  <c r="S15" i="2"/>
  <c r="R15" i="2"/>
  <c r="O15" i="2"/>
  <c r="K15" i="2"/>
  <c r="J15" i="2"/>
  <c r="S14" i="2"/>
  <c r="R14" i="2"/>
  <c r="O14" i="2"/>
  <c r="K14" i="2"/>
  <c r="J14" i="2"/>
  <c r="S13" i="2"/>
  <c r="R13" i="2"/>
  <c r="O13" i="2"/>
  <c r="K13" i="2"/>
  <c r="J13" i="2"/>
  <c r="S12" i="2"/>
  <c r="R12" i="2"/>
  <c r="O12" i="2"/>
  <c r="S11" i="2"/>
  <c r="R11" i="2"/>
  <c r="O11" i="2"/>
  <c r="S10" i="2"/>
  <c r="R10" i="2"/>
  <c r="O10" i="2"/>
  <c r="S70" i="2"/>
  <c r="R70" i="2"/>
  <c r="O70" i="2"/>
  <c r="K70" i="2"/>
  <c r="J70" i="2"/>
  <c r="S69" i="2"/>
  <c r="R69" i="2"/>
  <c r="O69" i="2"/>
  <c r="K69" i="2"/>
  <c r="J69" i="2"/>
  <c r="S68" i="2"/>
  <c r="R68" i="2"/>
  <c r="O68" i="2"/>
  <c r="K68" i="2"/>
  <c r="J68" i="2"/>
  <c r="S67" i="2"/>
  <c r="R67" i="2"/>
  <c r="O67" i="2"/>
  <c r="K67" i="2"/>
  <c r="J67" i="2"/>
  <c r="S66" i="2"/>
  <c r="R66" i="2"/>
  <c r="O66" i="2"/>
  <c r="K66" i="2"/>
  <c r="J66" i="2"/>
  <c r="S65" i="2"/>
  <c r="R65" i="2"/>
  <c r="O65" i="2"/>
  <c r="K65" i="2"/>
  <c r="J65" i="2"/>
  <c r="S64" i="2"/>
  <c r="R64" i="2"/>
  <c r="O64" i="2"/>
  <c r="K64" i="2"/>
  <c r="J64" i="2"/>
  <c r="S63" i="2"/>
  <c r="R63" i="2"/>
  <c r="O63" i="2"/>
  <c r="K63" i="2"/>
  <c r="J63" i="2"/>
  <c r="S62" i="2"/>
  <c r="R62" i="2"/>
  <c r="O62" i="2"/>
  <c r="K62" i="2"/>
  <c r="J62" i="2"/>
  <c r="S61" i="2"/>
  <c r="R61" i="2"/>
  <c r="O61" i="2"/>
  <c r="K61" i="2"/>
  <c r="J61" i="2"/>
  <c r="S60" i="2"/>
  <c r="R60" i="2"/>
  <c r="O60" i="2"/>
  <c r="K60" i="2"/>
  <c r="J60" i="2"/>
  <c r="S59" i="2"/>
  <c r="R59" i="2"/>
  <c r="O59" i="2"/>
  <c r="K59" i="2"/>
  <c r="J59" i="2"/>
  <c r="S58" i="2"/>
  <c r="R58" i="2"/>
  <c r="O58" i="2"/>
  <c r="K58" i="2"/>
  <c r="J58" i="2"/>
  <c r="S57" i="2"/>
  <c r="R57" i="2"/>
  <c r="O57" i="2"/>
  <c r="K57" i="2"/>
  <c r="J57" i="2"/>
  <c r="S56" i="2"/>
  <c r="R56" i="2"/>
  <c r="O56" i="2"/>
  <c r="K56" i="2"/>
  <c r="J56" i="2"/>
  <c r="P32" i="1" l="1"/>
  <c r="P28" i="1"/>
  <c r="P27" i="1"/>
  <c r="P25" i="1"/>
  <c r="P24" i="1"/>
  <c r="R9" i="2" l="1"/>
  <c r="R8" i="2"/>
  <c r="S9" i="2"/>
  <c r="S8" i="2"/>
  <c r="R75" i="2" l="1"/>
  <c r="L9" i="11" l="1"/>
  <c r="A74" i="2" l="1"/>
  <c r="A73" i="2"/>
  <c r="A72" i="2"/>
  <c r="P52" i="2" l="1"/>
  <c r="P44" i="2"/>
  <c r="P36" i="2"/>
  <c r="P28" i="2"/>
  <c r="P20" i="2"/>
  <c r="P50" i="2"/>
  <c r="P26" i="2"/>
  <c r="P54" i="2"/>
  <c r="P46" i="2"/>
  <c r="P38" i="2"/>
  <c r="P30" i="2"/>
  <c r="P22" i="2"/>
  <c r="P14" i="2"/>
  <c r="P12" i="2"/>
  <c r="P42" i="2"/>
  <c r="P48" i="2"/>
  <c r="P40" i="2"/>
  <c r="P32" i="2"/>
  <c r="P24" i="2"/>
  <c r="P16" i="2"/>
  <c r="P34" i="2"/>
  <c r="P18" i="2"/>
  <c r="P10" i="2"/>
  <c r="P17" i="2"/>
  <c r="P25" i="2"/>
  <c r="P33" i="2"/>
  <c r="P41" i="2"/>
  <c r="P49" i="2"/>
  <c r="P11" i="2"/>
  <c r="P19" i="2"/>
  <c r="P27" i="2"/>
  <c r="P35" i="2"/>
  <c r="P43" i="2"/>
  <c r="P51" i="2"/>
  <c r="P13" i="2"/>
  <c r="P21" i="2"/>
  <c r="P29" i="2"/>
  <c r="P37" i="2"/>
  <c r="P45" i="2"/>
  <c r="P53" i="2"/>
  <c r="P15" i="2"/>
  <c r="P23" i="2"/>
  <c r="P31" i="2"/>
  <c r="P39" i="2"/>
  <c r="P47" i="2"/>
  <c r="P55" i="2"/>
  <c r="P63" i="2"/>
  <c r="P68" i="2"/>
  <c r="P57" i="2"/>
  <c r="P65" i="2"/>
  <c r="P60" i="2"/>
  <c r="P56" i="2"/>
  <c r="P58" i="2"/>
  <c r="P62" i="2"/>
  <c r="P59" i="2"/>
  <c r="P67" i="2"/>
  <c r="P64" i="2"/>
  <c r="P66" i="2"/>
  <c r="P70" i="2"/>
  <c r="P61" i="2"/>
  <c r="P69" i="2"/>
  <c r="A26" i="11"/>
  <c r="A27" i="11"/>
  <c r="A28" i="11"/>
  <c r="L8" i="11" s="1"/>
  <c r="J8" i="11" l="1"/>
  <c r="I8" i="11"/>
  <c r="R35" i="1" l="1"/>
  <c r="K24" i="11" l="1"/>
  <c r="K23" i="11"/>
  <c r="K22" i="11"/>
  <c r="K21" i="11"/>
  <c r="K20" i="11"/>
  <c r="K19" i="11"/>
  <c r="K18" i="11"/>
  <c r="K17" i="11"/>
  <c r="K16" i="11"/>
  <c r="K9" i="11"/>
  <c r="C5" i="11"/>
  <c r="B5" i="11"/>
  <c r="B4" i="11"/>
  <c r="C5" i="2"/>
  <c r="B5" i="2"/>
  <c r="D4" i="11" l="1"/>
  <c r="B6" i="11"/>
  <c r="B3" i="2"/>
  <c r="I10" i="11"/>
  <c r="L10" i="11" s="1"/>
  <c r="J10" i="11"/>
  <c r="M10" i="11"/>
  <c r="I11" i="11"/>
  <c r="J11" i="11"/>
  <c r="I12" i="11"/>
  <c r="M12" i="11" s="1"/>
  <c r="J12" i="11"/>
  <c r="I13" i="11"/>
  <c r="J13" i="11"/>
  <c r="M13" i="11"/>
  <c r="I14" i="11"/>
  <c r="M14" i="11" s="1"/>
  <c r="J14" i="11"/>
  <c r="I15" i="11"/>
  <c r="M15" i="11" s="1"/>
  <c r="J15" i="11"/>
  <c r="P8" i="11"/>
  <c r="P24" i="11"/>
  <c r="N24" i="11"/>
  <c r="M24" i="11"/>
  <c r="L24" i="11"/>
  <c r="J24" i="11"/>
  <c r="I24" i="11"/>
  <c r="P23" i="11"/>
  <c r="N23" i="11"/>
  <c r="M23" i="11"/>
  <c r="L23" i="11"/>
  <c r="J23" i="11"/>
  <c r="I23" i="11"/>
  <c r="P22" i="11"/>
  <c r="N22" i="11"/>
  <c r="M22" i="11"/>
  <c r="L22" i="11"/>
  <c r="J22" i="11"/>
  <c r="I22" i="11"/>
  <c r="P21" i="11"/>
  <c r="N21" i="11"/>
  <c r="M21" i="11"/>
  <c r="L21" i="11"/>
  <c r="J21" i="11"/>
  <c r="I21" i="11"/>
  <c r="P20" i="11"/>
  <c r="N20" i="11"/>
  <c r="M20" i="11"/>
  <c r="L20" i="11"/>
  <c r="J20" i="11"/>
  <c r="I20" i="11"/>
  <c r="P19" i="11"/>
  <c r="N19" i="11"/>
  <c r="M19" i="11"/>
  <c r="L19" i="11"/>
  <c r="J19" i="11"/>
  <c r="I19" i="11"/>
  <c r="P18" i="11"/>
  <c r="N18" i="11"/>
  <c r="M18" i="11"/>
  <c r="L18" i="11"/>
  <c r="J18" i="11"/>
  <c r="I18" i="11"/>
  <c r="P17" i="11"/>
  <c r="N17" i="11"/>
  <c r="M17" i="11"/>
  <c r="L17" i="11"/>
  <c r="O17" i="11" s="1"/>
  <c r="J17" i="11"/>
  <c r="I17" i="11"/>
  <c r="P16" i="11"/>
  <c r="N16" i="11"/>
  <c r="M16" i="11"/>
  <c r="L16" i="11"/>
  <c r="O16" i="11" s="1"/>
  <c r="J16" i="11"/>
  <c r="I16" i="11"/>
  <c r="N15" i="11"/>
  <c r="N14" i="11"/>
  <c r="N13" i="11"/>
  <c r="N12" i="11"/>
  <c r="N11" i="11"/>
  <c r="N10" i="11"/>
  <c r="P9" i="11"/>
  <c r="N9" i="11"/>
  <c r="J9" i="11"/>
  <c r="I9" i="11"/>
  <c r="M9" i="11" s="1"/>
  <c r="N8" i="11"/>
  <c r="M8" i="11"/>
  <c r="G23" i="11"/>
  <c r="D3" i="11"/>
  <c r="C3" i="11"/>
  <c r="B3" i="11"/>
  <c r="A3" i="11"/>
  <c r="D5" i="11" l="1"/>
  <c r="K8" i="11" s="1"/>
  <c r="N29" i="11"/>
  <c r="L11" i="11"/>
  <c r="M11" i="11"/>
  <c r="M29" i="11" s="1"/>
  <c r="O22" i="11"/>
  <c r="O20" i="11"/>
  <c r="Q10" i="11"/>
  <c r="O18" i="11"/>
  <c r="Q18" i="11"/>
  <c r="L15" i="11"/>
  <c r="O15" i="11" s="1"/>
  <c r="L14" i="11"/>
  <c r="Q14" i="11" s="1"/>
  <c r="L12" i="11"/>
  <c r="Q12" i="11" s="1"/>
  <c r="O24" i="11"/>
  <c r="L13" i="11"/>
  <c r="O13" i="11" s="1"/>
  <c r="Q8" i="11"/>
  <c r="Q16" i="11"/>
  <c r="O19" i="11"/>
  <c r="Q19" i="11"/>
  <c r="Q20" i="11"/>
  <c r="O21" i="11"/>
  <c r="Q21" i="11"/>
  <c r="Q22" i="11"/>
  <c r="O23" i="11"/>
  <c r="Q23" i="11"/>
  <c r="Q24" i="11"/>
  <c r="G17" i="11"/>
  <c r="G9" i="11"/>
  <c r="O10" i="11"/>
  <c r="O8" i="11"/>
  <c r="O9" i="11"/>
  <c r="Q9" i="11"/>
  <c r="Q17" i="11"/>
  <c r="G16" i="11"/>
  <c r="G20" i="11"/>
  <c r="G22" i="11"/>
  <c r="G24" i="11"/>
  <c r="G18" i="11"/>
  <c r="G19" i="11"/>
  <c r="G21" i="11"/>
  <c r="K12" i="11" l="1"/>
  <c r="K13" i="11"/>
  <c r="K14" i="11"/>
  <c r="K15" i="11"/>
  <c r="K26" i="11" s="1"/>
  <c r="K10" i="11"/>
  <c r="K28" i="11" s="1"/>
  <c r="K11" i="11"/>
  <c r="E28" i="11"/>
  <c r="D28" i="11"/>
  <c r="H28" i="11"/>
  <c r="D27" i="11"/>
  <c r="F27" i="11" s="1"/>
  <c r="H26" i="11"/>
  <c r="Q11" i="11"/>
  <c r="H27" i="11"/>
  <c r="E26" i="11"/>
  <c r="E27" i="11"/>
  <c r="D26" i="11"/>
  <c r="O11" i="11"/>
  <c r="G4" i="11"/>
  <c r="O12" i="11"/>
  <c r="O14" i="11"/>
  <c r="Q15" i="11"/>
  <c r="Q13" i="11"/>
  <c r="K27" i="11" l="1"/>
  <c r="K29" i="11" s="1"/>
  <c r="D29" i="11"/>
  <c r="O29" i="11"/>
  <c r="Q29" i="11"/>
  <c r="E29" i="11"/>
  <c r="H29" i="11"/>
  <c r="D3" i="2"/>
  <c r="C3" i="2"/>
  <c r="A3" i="2"/>
  <c r="O9" i="2" l="1"/>
  <c r="O8" i="2"/>
  <c r="K8" i="2"/>
  <c r="J8" i="2"/>
  <c r="M8" i="2" s="1"/>
  <c r="B4" i="2"/>
  <c r="L72" i="2" l="1"/>
  <c r="L74" i="2"/>
  <c r="L73" i="2"/>
  <c r="H10" i="2"/>
  <c r="Q10" i="2" s="1"/>
  <c r="H11" i="2"/>
  <c r="Q11" i="2" s="1"/>
  <c r="H12" i="2"/>
  <c r="H9" i="2"/>
  <c r="Q9" i="2" s="1"/>
  <c r="H68" i="2"/>
  <c r="Q68" i="2" s="1"/>
  <c r="H60" i="2"/>
  <c r="Q60" i="2" s="1"/>
  <c r="H52" i="2"/>
  <c r="Q52" i="2" s="1"/>
  <c r="H44" i="2"/>
  <c r="Q44" i="2" s="1"/>
  <c r="H36" i="2"/>
  <c r="Q36" i="2" s="1"/>
  <c r="H28" i="2"/>
  <c r="Q28" i="2" s="1"/>
  <c r="H20" i="2"/>
  <c r="Q20" i="2" s="1"/>
  <c r="Q12" i="2"/>
  <c r="H67" i="2"/>
  <c r="Q67" i="2" s="1"/>
  <c r="H59" i="2"/>
  <c r="Q59" i="2" s="1"/>
  <c r="H51" i="2"/>
  <c r="Q51" i="2" s="1"/>
  <c r="H43" i="2"/>
  <c r="Q43" i="2" s="1"/>
  <c r="H27" i="2"/>
  <c r="Q27" i="2" s="1"/>
  <c r="H64" i="2"/>
  <c r="Q64" i="2" s="1"/>
  <c r="H56" i="2"/>
  <c r="Q56" i="2" s="1"/>
  <c r="H48" i="2"/>
  <c r="Q48" i="2" s="1"/>
  <c r="H40" i="2"/>
  <c r="Q40" i="2" s="1"/>
  <c r="H32" i="2"/>
  <c r="Q32" i="2" s="1"/>
  <c r="H24" i="2"/>
  <c r="Q24" i="2" s="1"/>
  <c r="H16" i="2"/>
  <c r="Q16" i="2" s="1"/>
  <c r="H63" i="2"/>
  <c r="Q63" i="2" s="1"/>
  <c r="H47" i="2"/>
  <c r="Q47" i="2" s="1"/>
  <c r="H39" i="2"/>
  <c r="Q39" i="2" s="1"/>
  <c r="H31" i="2"/>
  <c r="Q31" i="2" s="1"/>
  <c r="H62" i="2"/>
  <c r="Q62" i="2" s="1"/>
  <c r="H49" i="2"/>
  <c r="Q49" i="2" s="1"/>
  <c r="H34" i="2"/>
  <c r="Q34" i="2" s="1"/>
  <c r="H21" i="2"/>
  <c r="Q21" i="2" s="1"/>
  <c r="H61" i="2"/>
  <c r="Q61" i="2" s="1"/>
  <c r="H46" i="2"/>
  <c r="Q46" i="2" s="1"/>
  <c r="H33" i="2"/>
  <c r="Q33" i="2" s="1"/>
  <c r="H19" i="2"/>
  <c r="Q19" i="2" s="1"/>
  <c r="H58" i="2"/>
  <c r="Q58" i="2" s="1"/>
  <c r="H45" i="2"/>
  <c r="Q45" i="2" s="1"/>
  <c r="H30" i="2"/>
  <c r="Q30" i="2" s="1"/>
  <c r="H18" i="2"/>
  <c r="Q18" i="2" s="1"/>
  <c r="H57" i="2"/>
  <c r="Q57" i="2" s="1"/>
  <c r="H42" i="2"/>
  <c r="Q42" i="2" s="1"/>
  <c r="H29" i="2"/>
  <c r="Q29" i="2" s="1"/>
  <c r="H17" i="2"/>
  <c r="Q17" i="2" s="1"/>
  <c r="H70" i="2"/>
  <c r="Q70" i="2" s="1"/>
  <c r="H55" i="2"/>
  <c r="Q55" i="2" s="1"/>
  <c r="H41" i="2"/>
  <c r="Q41" i="2" s="1"/>
  <c r="H26" i="2"/>
  <c r="Q26" i="2" s="1"/>
  <c r="H15" i="2"/>
  <c r="Q15" i="2" s="1"/>
  <c r="H69" i="2"/>
  <c r="Q69" i="2" s="1"/>
  <c r="H54" i="2"/>
  <c r="Q54" i="2" s="1"/>
  <c r="H38" i="2"/>
  <c r="Q38" i="2" s="1"/>
  <c r="H25" i="2"/>
  <c r="Q25" i="2" s="1"/>
  <c r="H14" i="2"/>
  <c r="Q14" i="2" s="1"/>
  <c r="H66" i="2"/>
  <c r="Q66" i="2" s="1"/>
  <c r="H53" i="2"/>
  <c r="Q53" i="2" s="1"/>
  <c r="H37" i="2"/>
  <c r="Q37" i="2" s="1"/>
  <c r="H23" i="2"/>
  <c r="Q23" i="2" s="1"/>
  <c r="H13" i="2"/>
  <c r="Q13" i="2" s="1"/>
  <c r="H65" i="2"/>
  <c r="Q65" i="2" s="1"/>
  <c r="H50" i="2"/>
  <c r="Q50" i="2" s="1"/>
  <c r="H35" i="2"/>
  <c r="Q35" i="2" s="1"/>
  <c r="H22" i="2"/>
  <c r="Q22" i="2" s="1"/>
  <c r="C6" i="2"/>
  <c r="O75" i="2"/>
  <c r="D4" i="2"/>
  <c r="U16" i="1"/>
  <c r="R31" i="1"/>
  <c r="R23" i="1"/>
  <c r="S11" i="1"/>
  <c r="S10" i="1"/>
  <c r="R16" i="1"/>
  <c r="R33" i="1"/>
  <c r="R32" i="1"/>
  <c r="R29" i="1"/>
  <c r="R28" i="1"/>
  <c r="R27" i="1"/>
  <c r="V8" i="1"/>
  <c r="V7" i="1"/>
  <c r="V6" i="1"/>
  <c r="V5" i="1"/>
  <c r="S9" i="1"/>
  <c r="R8" i="1"/>
  <c r="R7" i="1"/>
  <c r="R6" i="1"/>
  <c r="R5" i="1"/>
  <c r="V4" i="1"/>
  <c r="R10" i="1"/>
  <c r="R9" i="1"/>
  <c r="R4" i="1"/>
  <c r="R25" i="1"/>
  <c r="R24" i="1"/>
  <c r="D5" i="2" l="1"/>
  <c r="L8" i="2"/>
  <c r="N75" i="2"/>
  <c r="H73" i="2"/>
  <c r="X27" i="1" s="1"/>
  <c r="P8" i="2"/>
  <c r="I72" i="2"/>
  <c r="F72" i="2"/>
  <c r="V25" i="1" s="1"/>
  <c r="E73" i="2"/>
  <c r="G73" i="2" s="1"/>
  <c r="I73" i="2"/>
  <c r="F73" i="2"/>
  <c r="X25" i="1" s="1"/>
  <c r="F74" i="2"/>
  <c r="Z25" i="1" s="1"/>
  <c r="E74" i="2"/>
  <c r="Z24" i="1" s="1"/>
  <c r="E72" i="2"/>
  <c r="V24" i="1" s="1"/>
  <c r="I74" i="2"/>
  <c r="P9" i="2"/>
  <c r="X24" i="1" l="1"/>
  <c r="V28" i="1"/>
  <c r="T1" i="2"/>
  <c r="Z28" i="1"/>
  <c r="X28" i="1"/>
  <c r="X32" i="1"/>
  <c r="H74" i="2"/>
  <c r="Z27" i="1" s="1"/>
  <c r="V32" i="1"/>
  <c r="Z32" i="1"/>
  <c r="H72" i="2"/>
  <c r="V27" i="1" s="1"/>
  <c r="E75" i="2"/>
  <c r="F75" i="2"/>
  <c r="I75" i="2"/>
  <c r="T75" i="2"/>
  <c r="P75" i="2"/>
  <c r="AB24" i="1" l="1"/>
  <c r="AB25" i="1" s="1"/>
  <c r="F25" i="1" s="1"/>
  <c r="AB32" i="1"/>
  <c r="Z29" i="1"/>
  <c r="Z33" i="1" s="1"/>
  <c r="X26" i="1"/>
  <c r="AB28" i="1"/>
  <c r="V29" i="1"/>
  <c r="V33" i="1" s="1"/>
  <c r="L75" i="2"/>
  <c r="H75" i="2"/>
  <c r="I19" i="1"/>
  <c r="I18" i="1"/>
  <c r="I17" i="1"/>
  <c r="F24" i="1" l="1"/>
  <c r="Z36" i="1"/>
  <c r="N37" i="1" s="1"/>
  <c r="AB27" i="1"/>
  <c r="X29" i="1"/>
  <c r="X33" i="1" s="1"/>
  <c r="V36" i="1"/>
  <c r="J37" i="1" s="1"/>
  <c r="A17" i="1"/>
  <c r="Z37" i="1" l="1"/>
  <c r="V37" i="1"/>
  <c r="AB29" i="1"/>
  <c r="AB33" i="1"/>
  <c r="F33" i="1" s="1"/>
  <c r="G16" i="1"/>
  <c r="G19" i="1" s="1"/>
  <c r="F20" i="1" s="1"/>
  <c r="V38" i="1" l="1"/>
  <c r="Z38" i="1"/>
  <c r="F29" i="1"/>
  <c r="G26" i="1"/>
  <c r="G15" i="11"/>
  <c r="P15" i="11" s="1"/>
  <c r="G13" i="11"/>
  <c r="P13" i="11" s="1"/>
  <c r="G11" i="11"/>
  <c r="G14" i="11"/>
  <c r="G12" i="11"/>
  <c r="P12" i="11" s="1"/>
  <c r="G10" i="11"/>
  <c r="G28" i="11" s="1"/>
  <c r="X36" i="1" l="1"/>
  <c r="G26" i="11"/>
  <c r="G27" i="11"/>
  <c r="P14" i="11"/>
  <c r="P10" i="11"/>
  <c r="P11" i="11"/>
  <c r="X35" i="1" l="1"/>
  <c r="L37" i="1" s="1"/>
  <c r="AB36" i="1"/>
  <c r="G29" i="11"/>
  <c r="P29" i="11"/>
  <c r="Q75" i="2"/>
  <c r="F4" i="2" s="1"/>
  <c r="F32" i="1"/>
  <c r="A34" i="1" s="1"/>
  <c r="F36" i="1" l="1"/>
  <c r="X37" i="1"/>
  <c r="F28" i="1"/>
  <c r="AB37" i="1" l="1"/>
  <c r="X38" i="1"/>
  <c r="AB38" i="1" s="1"/>
  <c r="F38" i="1" s="1"/>
  <c r="F27" i="1"/>
  <c r="F37" i="1" l="1"/>
  <c r="X39" i="1"/>
  <c r="X40" i="1" s="1"/>
  <c r="Z39" i="1"/>
  <c r="Z40" i="1" s="1"/>
  <c r="V39" i="1"/>
  <c r="C40" i="1"/>
  <c r="V40" i="1" l="1"/>
  <c r="AB39" i="1"/>
  <c r="R36" i="1"/>
  <c r="F39" i="1" l="1"/>
  <c r="AB40" i="1"/>
  <c r="F40" i="1" s="1"/>
</calcChain>
</file>

<file path=xl/comments1.xml><?xml version="1.0" encoding="utf-8"?>
<comments xmlns="http://schemas.openxmlformats.org/spreadsheetml/2006/main">
  <authors>
    <author>von Roten Stéphane SECO</author>
    <author>Hayoz Erich SECO</author>
    <author>von der Crone Andreas SECO</author>
  </authors>
  <commentList>
    <comment ref="D5" authorId="0" shapeId="0">
      <text>
        <r>
          <rPr>
            <sz val="9"/>
            <color indexed="81"/>
            <rFont val="Segoe UI"/>
            <family val="2"/>
          </rPr>
          <t>Nom de la caisse de chômage choisie par l'entreprise (figure également dans la décision de l'autorité cantonale).</t>
        </r>
      </text>
    </comment>
    <comment ref="B9" authorId="0" shapeId="0">
      <text>
        <r>
          <rPr>
            <sz val="9"/>
            <color indexed="81"/>
            <rFont val="Segoe UI"/>
            <family val="2"/>
          </rPr>
          <t>Entreprise ou secteur d'exploitation selon la décision de l'autorité cantonale.</t>
        </r>
      </text>
    </comment>
    <comment ref="B10" authorId="0" shapeId="0">
      <text>
        <r>
          <rPr>
            <sz val="9"/>
            <color indexed="81"/>
            <rFont val="Segoe UI"/>
            <family val="2"/>
          </rPr>
          <t xml:space="preserve">Voir décision de l'autorité cantonale.
</t>
        </r>
      </text>
    </comment>
    <comment ref="C16" authorId="1" shapeId="0">
      <text>
        <r>
          <rPr>
            <sz val="9"/>
            <color indexed="81"/>
            <rFont val="Segoe UI"/>
            <family val="2"/>
          </rPr>
          <t>Mois pour lequel une indemnité en cas de réduction de l'horaire de travail est demandée.</t>
        </r>
      </text>
    </comment>
    <comment ref="A18" authorId="1" shapeId="0">
      <text>
        <r>
          <rPr>
            <sz val="9"/>
            <color indexed="81"/>
            <rFont val="Segoe UI"/>
            <family val="2"/>
          </rPr>
          <t>En cas d'introduction et de fin de la réduction de l'horaire de travail au cours du mois, il s'agit de saisir les dates de l'introduction et de la fin de la réduction de l'horaire de travail.
Voir les explications au verso.</t>
        </r>
      </text>
    </comment>
    <comment ref="F24" authorId="2" shapeId="0">
      <text>
        <r>
          <rPr>
            <sz val="9"/>
            <color indexed="81"/>
            <rFont val="Segoe UI"/>
            <family val="2"/>
          </rPr>
          <t xml:space="preserve">Tous les travailleurs de l’entreprise qui ont droit à l’indemnité.
Ont droit à l’indemnité :
– les travailleurs engagés pour une durée indéterminée (temps partiel ou plein temps, salaire mensuel ou horaire)
– les travailleurs sur appel s’ils sont actifs dans la même entreprise depuis au moins 6 mois.
À compter de la période de décompte du mois de janvier 2021, ont également droit à l’indemnité :
– les travailleurs engagés pour une durée déterminée
– les apprentis sous certaines conditions (voir page 2) et indépendamment du fait que leur 
salaire soit déjà soumis aux cotisations AVS.
Les personnes n’ayant pas droit à l’indemnité ne doivent pas être mentionnées dans le formulaire.
Voir page 2.
</t>
        </r>
      </text>
    </comment>
    <comment ref="F25" authorId="2"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F27"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8"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Travailleurs sur appel:</t>
        </r>
        <r>
          <rPr>
            <sz val="9"/>
            <color indexed="81"/>
            <rFont val="Segoe UI"/>
            <family val="2"/>
          </rPr>
          <t xml:space="preserve">
voir p. 2</t>
        </r>
      </text>
    </comment>
    <comment ref="F32"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Veuillez mettre en évidence ces informations dans les documents de l'entreprise. </t>
        </r>
      </text>
    </comment>
    <comment ref="A34" authorId="0" shape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2.xml><?xml version="1.0" encoding="utf-8"?>
<comments xmlns="http://schemas.openxmlformats.org/spreadsheetml/2006/main">
  <authors>
    <author>Bosshart Elisabeth SECO</author>
    <author>Hayoz Erich SECO</author>
  </authors>
  <commentList>
    <comment ref="C7"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
Veuillez mettre en évidence ces informations dans les documents de l'entreprise. </t>
        </r>
      </text>
    </comment>
    <comment ref="D7" authorId="0" shapeId="0">
      <text>
        <r>
          <rPr>
            <sz val="9"/>
            <color indexed="81"/>
            <rFont val="Segoe UI"/>
            <family val="2"/>
          </rPr>
          <t xml:space="preserve">Pour les travailleurs sur appel, le salaire et le taux d’occupation contractuels se calculent sur la base du gain moyen et du nombre d’heures travaillées en moyenne pendant les six ou douze mois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Taux d’occupation = 22,9 % (40 heures : 174,67 heures). 
</t>
        </r>
      </text>
    </comment>
    <comment ref="E7" authorId="0" shapeId="0">
      <text>
        <r>
          <rPr>
            <sz val="9"/>
            <color indexed="81"/>
            <rFont val="Segoe UI"/>
            <family val="2"/>
          </rPr>
          <t xml:space="preserve">Tous les travailleurs de l’entreprise qui ont droit à l’indemnité.
Ont droit à l’indemnité :
– les travailleurs engagés pour une durée indéterminée (temps partiel ou plein temps, salaire mensuel ou horaire)
– les travailleurs sur appel s’ils sont actifs dans la même entreprise depuis au moins 6 mois.
À compter de la période de décompte du mois de janvier 2021, ont également droit à l’indemnité :
– les travailleurs engagés pour une durée déterminée
– les apprentis sous certaines conditions (voir page 2) et indépendamment du fait que leur 
salaire soit déjà soumis aux cotisations AVS.
Les personnes n’ayant pas droit à l’indemnité ne doivent pas être mentionnées dans le formulaire.
Voir page 2.
</t>
        </r>
      </text>
    </comment>
    <comment ref="F7" authorId="0"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G7" authorId="1" shapeId="0">
      <text>
        <r>
          <rPr>
            <sz val="9"/>
            <color indexed="81"/>
            <rFont val="Segoe UI"/>
            <family val="2"/>
          </rPr>
          <t xml:space="preserve">S’agissant des entreprises, en particulier dans le domaine de la restauration, pour lesquelles la durée du travail n’est pas de 5 jours par semaine, il convient d’indiquer dans la durée à effectuer 5 jours par semaine, afin que les calculs s’effectuent correctement. 
À titre d’exemple, si 186 heures par mois doivent être effectuées concrètement dans un mois (du lundi au dimanche) comprenant 23 jours ouvrables (du lundi au vendredi), le calcul suivant est généré : 186 heures par mois / 23 x 5 = 40,43 heures par semaine. 
Dans cet exemple, il convient de saisir 40,43 heures par semaine dans le champ « Durée normale du travail hebdomadaire en cas d’emploi à temps complet ».
</t>
        </r>
      </text>
    </comment>
    <comment ref="H7"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Exemple</t>
        </r>
        <r>
          <rPr>
            <sz val="9"/>
            <color indexed="81"/>
            <rFont val="Segoe UI"/>
            <family val="2"/>
          </rPr>
          <t xml:space="preserve"> de calcul au prorata:
Heures à effectuer durant tout le mois par 10 collaborateurs: 1'840 heures
Nombre de jours ouvrables du mois: 23 jours
Durée de la réduction de l'horaire de travail: 11 jours
Heures à effectuer durant 11 jours: 1'840 : 23 x 11 = 880 heures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I7"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 xml:space="preserve">
Travailleurs sur appel:</t>
        </r>
        <r>
          <rPr>
            <sz val="9"/>
            <color indexed="81"/>
            <rFont val="Segoe UI"/>
            <family val="2"/>
          </rPr>
          <t xml:space="preserve">
voir p. 2</t>
        </r>
      </text>
    </comment>
    <comment ref="C8" authorId="1" shapeId="0">
      <text>
        <r>
          <rPr>
            <sz val="9"/>
            <color indexed="81"/>
            <rFont val="Segoe UI"/>
            <family val="2"/>
          </rPr>
          <t>Somme des salaires de tous les employés de cette catégorie</t>
        </r>
      </text>
    </comment>
  </commentList>
</comments>
</file>

<file path=xl/comments3.xml><?xml version="1.0" encoding="utf-8"?>
<comments xmlns="http://schemas.openxmlformats.org/spreadsheetml/2006/main">
  <authors>
    <author>Bosshart Elisabeth SECO</author>
    <author>Hayoz Erich SECO</author>
  </authors>
  <commentList>
    <comment ref="B7"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
Veuillez mettre en évidence ces informations dans les documents de l'entreprise. </t>
        </r>
      </text>
    </comment>
    <comment ref="C7" authorId="0" shapeId="0">
      <text>
        <r>
          <rPr>
            <sz val="9"/>
            <color indexed="81"/>
            <rFont val="Segoe UI"/>
            <family val="2"/>
          </rPr>
          <t xml:space="preserve">Pour les travailleurs sur appel, le salaire et le taux d’occupation contractuels se calculent sur la base du gain moyen et du nombre d’heures travaillées en moyenne pendant les six ou douze mois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Taux d’occupation = 22,9 % (40 heures : 174,67 heures). 
</t>
        </r>
      </text>
    </comment>
    <comment ref="D7" authorId="0" shapeId="0">
      <text>
        <r>
          <rPr>
            <sz val="9"/>
            <color indexed="81"/>
            <rFont val="Segoe UI"/>
            <family val="2"/>
          </rPr>
          <t xml:space="preserve">Tous les travailleurs de l’entreprise qui ont droit à l’indemnité.
Ont droit à l’indemnité :
– les travailleurs engagés pour une durée indéterminée (temps partiel ou plein temps, salaire mensuel ou horaire)
– les travailleurs sur appel s’ils sont actifs dans la même entreprise depuis au moins 6 mois.
À compter de la période de décompte du mois de janvier 2021, ont également droit à l’indemnité :
– les travailleurs engagés pour une durée déterminée
– les apprentis sous certaines conditions (voir page 2) et indépendamment du fait que leur 
salaire soit déjà soumis aux cotisations AVS.
Les personnes n’ayant pas droit à l’indemnité ne doivent pas être mentionnées dans le formulaire.
Voir page 2.
</t>
        </r>
      </text>
    </comment>
    <comment ref="E7" authorId="0"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F7" authorId="1" shapeId="0">
      <text>
        <r>
          <rPr>
            <sz val="9"/>
            <color indexed="81"/>
            <rFont val="Segoe UI"/>
            <family val="2"/>
          </rPr>
          <t xml:space="preserve">S’agissant des entreprises, en particulier dans le domaine de la restauration, pour lesquelles la durée du travail n’est pas de 5 jours par semaine, il convient d’indiquer dans la durée à effectuer 5 jours par semaine, afin que les calculs s’effectuent correctement. 
À titre d’exemple, si 186 heures par mois doivent être effectuées concrètement dans un mois (du lundi au dimanche) comprenant 23 jours ouvrables (du lundi au vendredi), le calcul suivant est généré : 186 heures par mois / 23 x 5 = 40,43 heures par semaine. 
Dans cet exemple, il convient de saisir 40,43 heures par semaine dans le champ « Durée normale du travail hebdomadaire en cas d’emploi à temps complet ».
</t>
        </r>
      </text>
    </comment>
    <comment ref="G7"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Exemple</t>
        </r>
        <r>
          <rPr>
            <sz val="9"/>
            <color indexed="81"/>
            <rFont val="Segoe UI"/>
            <family val="2"/>
          </rPr>
          <t xml:space="preserve"> de calcul au prorata:
Heures à effectuer durant tout le mois par 10 collaborateurs: 1'840 heures
Nombre de jours ouvrables du mois: 23 jours
Durée de la réduction de l'horaire de travail: 11 jours
Heures à effectuer durant 11 jours: 1'840 : 23 x 11 = 880 heures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H7"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 xml:space="preserve">
Travailleurs sur appel:</t>
        </r>
        <r>
          <rPr>
            <sz val="9"/>
            <color indexed="81"/>
            <rFont val="Segoe UI"/>
            <family val="2"/>
          </rPr>
          <t xml:space="preserve">
voir p. 2</t>
        </r>
      </text>
    </comment>
    <comment ref="B8" authorId="1" shapeId="0">
      <text>
        <r>
          <rPr>
            <sz val="9"/>
            <color indexed="81"/>
            <rFont val="Segoe UI"/>
            <family val="2"/>
          </rPr>
          <t>Somme des salaires de tous les employés de cette catégorie</t>
        </r>
      </text>
    </comment>
  </commentList>
</comments>
</file>

<file path=xl/sharedStrings.xml><?xml version="1.0" encoding="utf-8"?>
<sst xmlns="http://schemas.openxmlformats.org/spreadsheetml/2006/main" count="190" uniqueCount="146">
  <si>
    <t>Fr.</t>
  </si>
  <si>
    <t xml:space="preserve">                                                    
</t>
  </si>
  <si>
    <t>Email</t>
  </si>
  <si>
    <t>Fehlermeldungen (werden ausgeblendet)</t>
  </si>
  <si>
    <t>Zulässige Monate</t>
  </si>
  <si>
    <t>Service</t>
  </si>
  <si>
    <t>---</t>
  </si>
  <si>
    <t>a) 
&lt;= 3'470</t>
  </si>
  <si>
    <t>c) 
&gt;= 4'340</t>
  </si>
  <si>
    <t>Etage 1</t>
  </si>
  <si>
    <t>Etage 2</t>
  </si>
  <si>
    <t>AG-Beiträge</t>
  </si>
  <si>
    <t>Demande et décompte d’indemnité en cas de réduction de l’horaire de travail</t>
  </si>
  <si>
    <t>Pour afficher les informations sur les champs, déplacez le curseur sur le coin rouge.</t>
  </si>
  <si>
    <t>Entreprise</t>
  </si>
  <si>
    <t>Caisse de chômage</t>
  </si>
  <si>
    <t>Secteur d'exploitation</t>
  </si>
  <si>
    <t>REE + Sct. No.</t>
  </si>
  <si>
    <t>Personne responsable</t>
  </si>
  <si>
    <t>Téléphone</t>
  </si>
  <si>
    <t>Relation bancaire (numéro IBAN)</t>
  </si>
  <si>
    <t>Période de décompte (mois)</t>
  </si>
  <si>
    <t>En principe, la période de décompte correspond toujours au mois civil complet.</t>
  </si>
  <si>
    <t>Introduction de la RHT</t>
  </si>
  <si>
    <t>Fin de la RHT</t>
  </si>
  <si>
    <t>Pertes de travail pour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</si>
  <si>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</si>
  <si>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</si>
  <si>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</si>
  <si>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</si>
  <si>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</si>
  <si>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</si>
  <si>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Erreur nombre</t>
  </si>
  <si>
    <t>Erreur heures</t>
  </si>
  <si>
    <t>Perte de gain</t>
  </si>
  <si>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t>
    </r>
  </si>
  <si>
    <t>CHF</t>
  </si>
  <si>
    <t>Somme des salaires pour les heures perdues (% de la perte de travail pour des raisons économiques)</t>
  </si>
  <si>
    <t>Somme dépasse montant max. autorisé  'Nbre travailleurs x max Fr. 12’350</t>
  </si>
  <si>
    <t>Calcul de l’indemnité</t>
  </si>
  <si>
    <t>Indemnité de la somme des salaires pour les heures perdues</t>
  </si>
  <si>
    <t>Jour d'attente plus grand/égal à perte</t>
  </si>
  <si>
    <t>% mini. heures perdues non atteint</t>
  </si>
  <si>
    <t>Erreur: pas le même mois</t>
  </si>
  <si>
    <t>Erreur date: calcul au pro rata seulement autorisé pour le même mois</t>
  </si>
  <si>
    <t>Personnes n’ayant pas droit à l’indemnité</t>
  </si>
  <si>
    <t>Somme des salaires AVS soumis à cotisations</t>
  </si>
  <si>
    <r>
      <t xml:space="preserve">Comprend les allocations soumises à cotisation AVS ainsi que la part due sur le 13e salaire mensuel ou les gratifications, indemnités de vacances et de jours fériés pour les travailleurs au salaire horaire, mais au </t>
    </r>
    <r>
      <rPr>
        <u/>
        <sz val="10"/>
        <color theme="1"/>
        <rFont val="Arial"/>
        <family val="2"/>
      </rPr>
      <t>maximum 12'350 francs par personne</t>
    </r>
    <r>
      <rPr>
        <sz val="10"/>
        <color theme="1"/>
        <rFont val="Arial"/>
        <family val="2"/>
      </rPr>
      <t>.
Ne sont pas prises en compte les indemnités pour heures supplémentaires, les allocations pour inconvénients liés à l’exécution du travail telles qu’allocations pour travail de chantier ou travail salissant, ni les indemnités pour frais.</t>
    </r>
  </si>
  <si>
    <t>Informations devant être attestées par l'entreprise</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</si>
  <si>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</si>
  <si>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</si>
  <si>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t>Délai de remise</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</si>
  <si>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</si>
  <si>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 Il confirme en outre avoir versé l'indemnité en cas de réduction de l'horaire de travail aux travailleurs à la date ordinaire du paiement.</t>
  </si>
  <si>
    <t>Celui qui ne remplit pas le présent formulaire de manière conforme à la vérité s'expose à des sanctions pénales (art. 105 ss. LACI).</t>
  </si>
  <si>
    <t xml:space="preserve">Lieu et date  </t>
  </si>
  <si>
    <t>Timbre de l’entreprise et signature valable</t>
  </si>
  <si>
    <r>
      <rPr>
        <u/>
        <sz val="10"/>
        <rFont val="Arial"/>
        <family val="2"/>
      </rPr>
      <t>Exemple pour septembre 2020 (22 jours de travail):</t>
    </r>
    <r>
      <rPr>
        <sz val="10"/>
        <rFont val="Arial"/>
        <family val="2"/>
      </rPr>
      <t xml:space="preserve">
Introduction RHT 14.9.2020, heures à effectuer pendant tout le mois 1'760 heures, somme des salaires soumis à cotisation AVS de tout le mois Fr. 80'000
Calcul au pro rata du 14.9. - 30.9.20 (13 jours):
Heures à effectuer 1040 heures (1760 / 22 x 13), somme des salaires soumis à cotisation AVS Fr. 47'272.70 (80'000 / 22 x 13)</t>
    </r>
  </si>
  <si>
    <t>Annexes:</t>
  </si>
  <si>
    <r>
      <t xml:space="preserve">Aperçu de la répartition des catégories de salaire selon le formulaire supplémentaire "Attribution aux catégories de salaire" </t>
    </r>
    <r>
      <rPr>
        <sz val="11"/>
        <rFont val="Arial"/>
        <family val="2"/>
      </rPr>
      <t>(Les données sont reprises automatiquement du formulaire supplémentaire "Attribution aux catégories de salaire")</t>
    </r>
  </si>
  <si>
    <t>Catégories de salaire:
francs / mois pour un emploi à temps complet</t>
  </si>
  <si>
    <t>Somme</t>
  </si>
  <si>
    <t>Taux d'indemnisation</t>
  </si>
  <si>
    <t>Mois</t>
  </si>
  <si>
    <t>Période prorata</t>
  </si>
  <si>
    <t>jours de travail</t>
  </si>
  <si>
    <t>Taux d'occupation</t>
  </si>
  <si>
    <t>Durée normale du travail hebdomadaire en cas d'emploi à temps complet</t>
  </si>
  <si>
    <t>Somme des heures à effectuer normalement pour la période de la RHT</t>
  </si>
  <si>
    <t>Somme des heures perdues pour des raisons économiques</t>
  </si>
  <si>
    <t xml:space="preserve">Somme de la durée normale du travail hebdomadaire </t>
  </si>
  <si>
    <t xml:space="preserve">Somme des salaires </t>
  </si>
  <si>
    <t>Salaire trop élevé</t>
  </si>
  <si>
    <t>La durée de travail hebdomadaire manque</t>
  </si>
  <si>
    <t>Heures perdues
&gt;heures à effectuer normalement</t>
  </si>
  <si>
    <t>Saisir individuellement!</t>
  </si>
  <si>
    <t>Administration</t>
  </si>
  <si>
    <t>Réception</t>
  </si>
  <si>
    <t>Cuisine</t>
  </si>
  <si>
    <t>Jours de travail</t>
  </si>
  <si>
    <t>mois entier</t>
  </si>
  <si>
    <t>dans la période</t>
  </si>
  <si>
    <t>Employés concernés
&gt;employés ayants droit</t>
  </si>
  <si>
    <t>Si les heures perdues représentent moins de 10 % des heures à effectuer normalement, le travailleur n’a pas droit à l’indemnité.</t>
  </si>
  <si>
    <t>Indemnité en cas de réduction de l’horaire de travail</t>
  </si>
  <si>
    <t xml:space="preserve">Calcul au prorata </t>
  </si>
  <si>
    <t>Si durant le mois de l’introduction ou de la fin du chômage partiel, la perte de travail, calculée sur le mois civil entier, n’atteint pas le seuil de 10 %, il est nécessaire de vérifier si cette clause minimale de 10 % est atteinte durant la partie de la période de décompte où le chômage partiel a été demandé (par ex. du 1er au 10 ou du 14 au 30). Un calcul au prorata de la somme globale des heures à effectuer normalement et de la somme des salaires soumis aux cotisations AVS est nécessaire. Ces dernières devront être saisies dans les champs correspondants.</t>
  </si>
  <si>
    <t>durée de travail hebdomadaire moyenne pour la catégorie b)</t>
  </si>
  <si>
    <r>
      <rPr>
        <b/>
        <sz val="11"/>
        <rFont val="Arial"/>
        <family val="2"/>
      </rPr>
      <t xml:space="preserve">Veuillez s’il vous plaît compléter le formulaire supplémentaire «Attribution aux catégories de salaire».
</t>
    </r>
    <r>
      <rPr>
        <sz val="11"/>
        <rFont val="Arial"/>
        <family val="2"/>
      </rPr>
      <t xml:space="preserve">Les données du formulaire supplémentaire sont reprises automatiquement dans les champs suivants. </t>
    </r>
  </si>
  <si>
    <t>Somme des salaires en cas d'emploi à temps complet</t>
  </si>
  <si>
    <t>employés ayants droit</t>
  </si>
  <si>
    <t>employés concernés par la RHT</t>
  </si>
  <si>
    <t>durée du travail hebdomadaire moyenne</t>
  </si>
  <si>
    <t>somme des heures à effectuer normalement</t>
  </si>
  <si>
    <t xml:space="preserve">somme des heures perdues </t>
  </si>
  <si>
    <t xml:space="preserve">somme des salaires </t>
  </si>
  <si>
    <t>Timbre de l'entreprise et signature valable</t>
  </si>
  <si>
    <t>Diese Spalten werden ausgeblendet!</t>
  </si>
  <si>
    <t>b) &gt; 3'470 et &lt; 4'340</t>
  </si>
  <si>
    <t xml:space="preserve">Catégorie d'employé ou nom de la personne </t>
  </si>
  <si>
    <t>Pour les revenus jusqu'à 3'470 francs (emploi à temps complet), l'indemnité en cas de RHT est de 100 %; pour les revenus situés entre 3'470 et 4'340 francs, l’indemnité en cas de RHT se monte à au moins 3'470 francs en cas de perte de gain complète. Les pertes de gain partielles sont indemnisées proportionnellement. Dans le cas d'un emploi à temps partiel, les revenus et les montants minimum pour l'indemnité en cas de RHT sont calculés proportionnellement.</t>
  </si>
  <si>
    <r>
      <rPr>
        <b/>
        <sz val="12"/>
        <rFont val="Arial"/>
        <family val="2"/>
      </rPr>
      <t>Formulaire supplémentaire pour l'attribution aux catégories de salaire</t>
    </r>
    <r>
      <rPr>
        <sz val="11"/>
        <rFont val="Arial"/>
        <family val="2"/>
      </rPr>
      <t xml:space="preserve"> concernant la demande et le décompte de l'indemnité en cas de RHT, pour les entreprises avec des personnes ayant un revenu inférieur à 4'340 francs par mois (pour un emploi à temps complet ou correspondants à un emploi à temps complet en cas d'emploi à temps partiel) concernées par la RHT.</t>
    </r>
  </si>
  <si>
    <r>
      <rPr>
        <b/>
        <sz val="12"/>
        <color theme="1"/>
        <rFont val="Arial"/>
        <family val="2"/>
      </rPr>
      <t>Exemple</t>
    </r>
    <r>
      <rPr>
        <sz val="11"/>
        <color theme="1"/>
        <rFont val="Arial"/>
        <family val="2"/>
      </rPr>
      <t xml:space="preserve">:
</t>
    </r>
    <r>
      <rPr>
        <b/>
        <sz val="12"/>
        <color theme="1"/>
        <rFont val="Arial"/>
        <family val="2"/>
      </rPr>
      <t xml:space="preserve">Formulaire supplémentaire pour l'attribution aux catégories de salaire </t>
    </r>
    <r>
      <rPr>
        <sz val="12"/>
        <color theme="1"/>
        <rFont val="Arial"/>
        <family val="2"/>
      </rPr>
      <t>concernant la demande et le décompte de l'indemnité en cas de RHT, pour les entreprises avec des personnes ayant un revenu inférieur à 4'340 francs par mois (pour un emploi à temps complet ou correspondants à un emploi à temps complet en cas d'emploi à temps partiel) concernées par la RHT.</t>
    </r>
  </si>
  <si>
    <t>Somme des salaires soumis aux cotisations AVS par catégorie/pers. et par mois</t>
  </si>
  <si>
    <t>Nombre d'employés ayants droit</t>
  </si>
  <si>
    <t>Nombre d'employés touchés par la RHT</t>
  </si>
  <si>
    <t>Catégorie de salaires</t>
  </si>
  <si>
    <r>
      <t xml:space="preserve">Ce champ ne doit être rempli que dans les cas exceptionnels </t>
    </r>
    <r>
      <rPr>
        <sz val="11"/>
        <rFont val="Arial"/>
        <family val="2"/>
      </rPr>
      <t>(cf. explications au verso 'calcul au prorata')</t>
    </r>
  </si>
  <si>
    <t xml:space="preserve">Les travailleurs dont la perte de travail ne peut pas être déterminée (p. ex. dans le cas des personnes travaillant sur appel depuis moins de 6 mois pour la même entreprise) ou dont le temps de travail ne peut pas être vérifié ;
Les travailleurs dont les rapports de travail ont été résiliés ;
Les travailleurs qui ont un contrat de travail de durée déterminée ou qui sont en apprentissage (ils perçoivent un droit aux indemnités à compter de la période de décompte du mois de janvier 2021 – voir plus bas) ;
Les travailleurs au service d’une organisation de travail temporaire ;
Les personnes qui fixent les décisions que prend l’employeur ou peuvent les influencer considérablement en qualité d’associé, de membre d’un organe dirigeant de l’entreprise ou encore de détenteur d’une participation financière à l’entreprise, ainsi que les conjoints ou partenaires enregistrés de ces personnes travaillant dans l’entreprise ;
Les travailleurs qui ne sont pas d’accord avec la réduction de l’horaire de travail ;
Les travailleurs qui ont atteint l’âge ordinaire de la retraite de l’AVS.
=&gt; Ces personnes ne doivent pas être mentionnées sur le décompte.
</t>
  </si>
  <si>
    <t>AV nicht
definiert</t>
  </si>
  <si>
    <t>Employés
concernés
&gt;employés
ayants droit</t>
  </si>
  <si>
    <t>La durée 
de travail hebdomadaire manque</t>
  </si>
  <si>
    <t>Taux 
d'occu-
pation</t>
  </si>
  <si>
    <t>Nombre 
d'employés 
ayants droit</t>
  </si>
  <si>
    <t>employés 
ayants droit</t>
  </si>
  <si>
    <t>Ausfallstunden
bei 0 betr.MA</t>
  </si>
  <si>
    <t>Personnes en apprentissage (droit à partir de la période de décompte de janvier 2021)</t>
  </si>
  <si>
    <t>Type de rapport de travail (RT)</t>
  </si>
  <si>
    <t>RT à durée indéterminée</t>
  </si>
  <si>
    <t>RT à durée déterminée</t>
  </si>
  <si>
    <t>Apprentis *</t>
  </si>
  <si>
    <t>Formateur *</t>
  </si>
  <si>
    <t>RT divers</t>
  </si>
  <si>
    <t>RT à durée indéterm. sur appel</t>
  </si>
  <si>
    <t xml:space="preserve">Somme de la durée normale du travail hebdo-madaire </t>
  </si>
  <si>
    <t>De quoi faut-il tenir compte si, dans l’entreprise, des personnes ayant un revenu inférieur à 4'340 francs par mois (en cas d’emploi à temps complet) sont concernées par la réduction de l’horaire de travail ?</t>
  </si>
  <si>
    <t>Les apprentis ont droit à l’indemnité en cas de RHT à condition que leur formation continue à être assurée, que l’entreprise ait subi une fermeture ordonnée par les autorités et que l’entreprise ne reçoit aucun autre soutien financier pour couvrir le coût des salaires des apprentis. Pour les apprentis, l’autorisation de réduction de l’horaire de travail de l’autorité cantonale doit contenir un accord explicite (pour de plus amples informations, veuillez consulter les FAQ consacrées à l’indemnité en cas de RHT sur www.travail.swiss).</t>
  </si>
  <si>
    <t>Pour les revenus inférieurs à 3'470 francs (en cas d'emploi à temps complet), l’indemnité en cas de RHT est de 100 % ; pour les revenus se situant entre 3'470 et 4'340 francs, l’indemnité en cas de RHT est de 3'470 francs en cas de perte de gain complète. Les pertes de gain partielles sont indemnisées proportionnellement.
S’agissant des emplois à temps partiel, les revenus et le montant minimum pour l’indemnité en cas de RHT sont calculés proportionnellement au taux d’occupation.
Les heures perdues des employés de la catégorie de salaire b (entre 3'470 et 4'340 francs mensuels) sont indemnisées à l'aide d'un montant horaire obtenu en divisant 3'470 francs par la durée de travail normale en cas d’emploi à temps complet.
Exemple :
En décembre, la durée de travail normale en cas d’emploi à temps complet est de 184 heures compte tenu de 23 jours de travail et 40 heures de travail hebdomadaires (40 : 5 x 23). Le montant de l’indemnisation par heure perdue est de 18.86 francs (3'470 francs : 184 heures).</t>
  </si>
  <si>
    <r>
      <t xml:space="preserve">Dans la nouvelle variante du formulaire, les entreprises doivent remplir un </t>
    </r>
    <r>
      <rPr>
        <u/>
        <sz val="11"/>
        <color theme="1"/>
        <rFont val="Arial"/>
        <family val="2"/>
      </rPr>
      <t>formulaire supplémentaire pour l’attribution des collaborateurs à l’une des catégories de salaire.</t>
    </r>
    <r>
      <rPr>
        <sz val="11"/>
        <color theme="1"/>
        <rFont val="Arial"/>
        <family val="2"/>
      </rPr>
      <t xml:space="preserve"> Si le formulaire est correctement complété, toutes les données sont reprises automatiquement dans le formulaire principal. Le formulaire supplémentaire (onglet «Attribution aux cat. de salaire») doit impérativement être signé lui aussi et remis avec le formulaire principal signé. </t>
    </r>
  </si>
  <si>
    <r>
      <t xml:space="preserve">En plus de la version du formulaire pour les entreprises avec personnes ayant des revenus inférieurs à 4'340 francs par mois (pour un emploi à temps complet ou correspondants à un emploi à temps complet en cas d’emploi à temps partiel) concernées par la réduction de l’horaire de travail, </t>
    </r>
    <r>
      <rPr>
        <u/>
        <sz val="11"/>
        <color theme="1"/>
        <rFont val="Arial"/>
        <family val="2"/>
      </rPr>
      <t>la version actuelle pour les entreprises sans personnes à revenus modestes reste disponible.</t>
    </r>
  </si>
  <si>
    <r>
      <t xml:space="preserve">La </t>
    </r>
    <r>
      <rPr>
        <u/>
        <sz val="11"/>
        <color theme="1"/>
        <rFont val="Arial"/>
        <family val="2"/>
      </rPr>
      <t>fixation des limites de revenu</t>
    </r>
    <r>
      <rPr>
        <sz val="11"/>
        <color theme="1"/>
        <rFont val="Arial"/>
        <family val="2"/>
      </rPr>
      <t xml:space="preserve"> prévues à l’art. 17a de la loi COVID-19 suit les mêmes règles que la fixation des gains déterminants pour le calcul de l’indemnité en cas de RHT: le salaire soumis à cotisation AVS, y compris les allocations soumises à cotisation, la part du 13e mois de salaire ou les gratifications, est déterminant. Pour les travailleurs payés à l’heure, les indemnités de vacances et pour jours fériés doivent aussi être prises en compte. Les indemnités pour les heures en plus, les suppléments pour autres inconvénients liés au travail, p. ex. primes de chantier ou de travail salissant, et les indemnités pour frais ne sont pas pris en compte. </t>
    </r>
  </si>
  <si>
    <r>
      <t xml:space="preserve">Dans le formulaire supplémentaire pour l’attribution aux catégories de salaire, les heures de travail à effectuer, pour les </t>
    </r>
    <r>
      <rPr>
        <u/>
        <sz val="11"/>
        <color theme="1"/>
        <rFont val="Arial"/>
        <family val="2"/>
      </rPr>
      <t>entreprises (notamment dans le secteur de la gastronomie) qui ne travaillent pas sur une base de 5 jours par semaine</t>
    </r>
    <r>
      <rPr>
        <sz val="11"/>
        <color theme="1"/>
        <rFont val="Arial"/>
        <family val="2"/>
      </rPr>
      <t xml:space="preserve">, doivent être converties en un horaire à effectuer correspondant à 5 jours par semaine pour que les calculs soient corrects. 
Par exemple, si 186 heures (de lundi à dimanche) doivent être travaillées pendant un mois qui compte 23 jours de travail (de lundi à vendredi), le calcul est le suivant: 186 heures mensuelles : 23 jours x 5 jours = 40,43 heures par semaine. Dans cet exemple, les 40,43 heures/semaine doivent être saisies dans le champ «Durée normale du travail hebdomadaire en cas d’emploi à temps complet». </t>
    </r>
  </si>
  <si>
    <r>
      <t xml:space="preserve">Pour les </t>
    </r>
    <r>
      <rPr>
        <u/>
        <sz val="11"/>
        <color theme="1"/>
        <rFont val="Arial"/>
        <family val="2"/>
      </rPr>
      <t>collaborateurs qui entrent au service de l’entreprise ou la quitte pendant le mois</t>
    </r>
    <r>
      <rPr>
        <sz val="11"/>
        <color theme="1"/>
        <rFont val="Arial"/>
        <family val="2"/>
      </rPr>
      <t xml:space="preserve">, le salaire qui serait obtenu pour l’entier du mois doit être saisi dans le champ «Somme des salaires soumis aux cotisations AVS par catégorie/pers. et par mois». </t>
    </r>
  </si>
  <si>
    <r>
      <t xml:space="preserve">Les </t>
    </r>
    <r>
      <rPr>
        <u/>
        <sz val="11"/>
        <color theme="1"/>
        <rFont val="Arial"/>
        <family val="2"/>
      </rPr>
      <t>collaborateurs payés à l’heure</t>
    </r>
    <r>
      <rPr>
        <sz val="11"/>
        <color theme="1"/>
        <rFont val="Arial"/>
        <family val="2"/>
      </rPr>
      <t xml:space="preserve"> peuvent, selon le nombre de jours de travail du mois, obtenir un salaire différent, et donc tomber dans une autre catégorie d’indemnisation selon les mois et les circonstances. </t>
    </r>
  </si>
  <si>
    <t>Tous avec des salaires &gt;=4340 francs</t>
  </si>
  <si>
    <t>Les catégories d'employés qui ont le même salaire et le même taux d'occupation peuvent être saisies ensemble. Pour les travailleurs sur appel, le salaire et le taux d'occupation contractuels se calculent sur la base du revenu moyen et du taux d'occupation moyen des six ou douze mois qui précèdent l'introduction de la réduction de l'horaire de travail pour la personne concernée. C'est le résultat le plus favorable à l'employé qui sera pris en compte. Toutes les personnes qui ont un salaire de 4’340 francs ou plus pour un emploi à temps complet ou correspondant à un emploi à temps complet en cas d'emploi à temps partiel peuvent être saisies ensemble à la ligne 8 (champs bleu clair italiques).</t>
  </si>
  <si>
    <t>Toutes les personnes ayant un salaire de 4’340 francs ou plus pour un emploi à temps complet ou correspondants à un emploi à temps complet en cas d’emploi à temps partiel, peuvent être saisies sur une même ligne. 
Les catégories d’employés qui ont le même salaire et le même taux d’occupation peuvent elles aussi être saisies sur une même ligne.</t>
  </si>
  <si>
    <r>
      <t xml:space="preserve">Pour les </t>
    </r>
    <r>
      <rPr>
        <u/>
        <sz val="11"/>
        <color theme="1"/>
        <rFont val="Arial"/>
        <family val="2"/>
      </rPr>
      <t>travailleurs sur appel</t>
    </r>
    <r>
      <rPr>
        <sz val="11"/>
        <color theme="1"/>
        <rFont val="Arial"/>
        <family val="2"/>
      </rPr>
      <t xml:space="preserve">, le salaire et le taux d’occupation contractuels se calculent sur la base du gain moyen et du nombre d’heures travaillées en moyenne pendant les six ou douze mois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
    </r>
    <r>
      <rPr>
        <u/>
        <sz val="11"/>
        <color theme="1"/>
        <rFont val="Arial"/>
        <family val="2"/>
      </rPr>
      <t>Taux d’occupation</t>
    </r>
    <r>
      <rPr>
        <sz val="11"/>
        <color theme="1"/>
        <rFont val="Arial"/>
        <family val="2"/>
      </rPr>
      <t xml:space="preserve"> = 22,9 % (40 heures : 174,67 heures). 
Les valeurs du gain moyen, du nombre d’heures effectuées en moyenne et du taux d’occupation des six ou douze mois précédant l’introduction de la réduction de l’horaire de travail pour la personne concernée demeurent en principe inchangées pendant les mois de réduction de l’horaire de travail. 
</t>
    </r>
  </si>
  <si>
    <t>Beschäftigungsgrad &gt;100%</t>
  </si>
  <si>
    <t>Résultat intermédiaire</t>
  </si>
  <si>
    <t>Déduction délai d'attente pour les travailleurs concernés par la RHT</t>
  </si>
  <si>
    <t>Déduction délai d'attente pour les travailleurs concernes par la RHT</t>
  </si>
  <si>
    <t>Karenztag grösser/gleich Ausfall in a), b) oder c)</t>
  </si>
  <si>
    <r>
      <t xml:space="preserve">Valable pour les périodes de décompte de juillet à septembre 2021, si l’entreprise </t>
    </r>
    <r>
      <rPr>
        <b/>
        <sz val="11"/>
        <rFont val="Arial"/>
        <family val="2"/>
      </rPr>
      <t>emploie des personnes ayant droit à l’indemnité dont le revenu est inférieur à 4’340 francs par mois</t>
    </r>
    <r>
      <rPr>
        <sz val="11"/>
        <rFont val="Arial"/>
        <family val="2"/>
      </rPr>
      <t xml:space="preserve"> (pour un emploi à temps complet ou correspondant à un emploi à temps complet en cas d’emploi à temps partiel).</t>
    </r>
  </si>
  <si>
    <t>-formulaire "Rapport concernant les heures perdues pour raisons d'ordre économique</t>
  </si>
  <si>
    <r>
      <rPr>
        <b/>
        <sz val="10"/>
        <rFont val="Arial"/>
        <family val="2"/>
      </rPr>
      <t>Pour les personnes ayant un contrat de durée déterminée et celles travaillant sur appel,</t>
    </r>
    <r>
      <rPr>
        <sz val="10"/>
        <rFont val="Arial"/>
        <family val="2"/>
      </rPr>
      <t xml:space="preserve"> le droit à l’indemnité en cas de RHT ne peut être revendiqué que si une reprise totale du travail dans l’entreprise est empêchée par les mesures ordonnées par les autorités. 
Les personnes travaillant sur appel avec un contrat de travail à durée indéterminée ont droit à l’indemnisation en cas de réduction de l’horaire de travail si le contrat de travail dure depuis au moins 6 mois. 
Le salaire déterminant et les heures à effectuer par mois se réfèrent à la moyenne des six ou douze derniers mois avant l’introduction de la réduction de l’horaire de travail. Le résultat pris en compte est celui qui est le plus favorable au travailleur. 
Le salaire mensuel moyen doit figurer dans la rubrique «Somme des salaires soumis aux cotisations AVS de tous les travailleurs ayants droit». Le nombre mensuel moyen d’heures à effectuer doit figurer dans la rubrique «Somme globale des heures à effectuer normalement pour tous les travailleurs ayants droit ». 
Les heures de travail perdues pour des motifs économiques peuvent être comptabilisées au maximum jusqu’à concurrence du nombre mensuel moyen d’heures à effectuer.
Exemple:
Temps de travail mensuel moyen et gain mensuel moyen pendant les six derniers mois: 30 heures / 900 francs
Temps de travail mensuel moyen et gain mensuel moyen pendant les douze derniers mois: 40 heures / 1'200 francs (résultat le plus favorable).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</si>
</sst>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
    <numFmt numFmtId="165" formatCode="mm\ yyyy"/>
    <numFmt numFmtId="166" formatCode="mmmm\ yyyy"/>
    <numFmt numFmtId="167" formatCode="0.000%"/>
    <numFmt numFmtId="168" formatCode="#,##0.000"/>
    <numFmt numFmtId="169" formatCode="mmmm\ yy"/>
  </numFmts>
  <fonts count="28"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sz val="9"/>
      <color theme="1"/>
      <name val="Arial"/>
      <family val="2"/>
    </font>
    <font>
      <b/>
      <sz val="9"/>
      <color theme="1"/>
      <name val="Arial"/>
      <family val="2"/>
    </font>
    <font>
      <i/>
      <sz val="11"/>
      <color theme="1"/>
      <name val="Arial"/>
      <family val="2"/>
    </font>
    <font>
      <b/>
      <i/>
      <sz val="11"/>
      <color theme="1"/>
      <name val="Arial"/>
      <family val="2"/>
    </font>
    <font>
      <u/>
      <sz val="11"/>
      <color rgb="FF000000"/>
      <name val="Arial"/>
      <family val="2"/>
    </font>
    <font>
      <sz val="11"/>
      <color rgb="FF000000"/>
      <name val="Arial"/>
      <family val="2"/>
    </font>
    <font>
      <u/>
      <sz val="10"/>
      <color theme="1"/>
      <name val="Arial"/>
      <family val="2"/>
    </font>
    <font>
      <b/>
      <sz val="10"/>
      <name val="Arial"/>
      <family val="2"/>
    </font>
    <font>
      <b/>
      <sz val="14"/>
      <color theme="1"/>
      <name val="Arial"/>
      <family val="2"/>
    </font>
    <font>
      <b/>
      <i/>
      <sz val="11"/>
      <name val="Arial"/>
      <family val="2"/>
    </font>
    <font>
      <u/>
      <sz val="11"/>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B0F0"/>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bottom style="medium">
        <color indexed="64"/>
      </bottom>
      <diagonal/>
    </border>
    <border>
      <left style="thin">
        <color auto="1"/>
      </left>
      <right style="thin">
        <color auto="1"/>
      </right>
      <top/>
      <bottom/>
      <diagonal/>
    </border>
  </borders>
  <cellStyleXfs count="1">
    <xf numFmtId="0" fontId="0" fillId="0" borderId="0"/>
  </cellStyleXfs>
  <cellXfs count="339">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4" fillId="0" borderId="0" xfId="0"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0" fontId="0" fillId="0" borderId="0" xfId="0" applyFill="1" applyBorder="1"/>
    <xf numFmtId="0" fontId="1" fillId="0" borderId="0" xfId="0" applyFont="1"/>
    <xf numFmtId="0" fontId="1" fillId="0" borderId="0" xfId="0" applyFont="1" applyFill="1"/>
    <xf numFmtId="4" fontId="1" fillId="0" borderId="0" xfId="0" applyNumberFormat="1" applyFont="1" applyFill="1"/>
    <xf numFmtId="0" fontId="11" fillId="0" borderId="0" xfId="0" applyFont="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4" fillId="0" borderId="7" xfId="0" applyNumberFormat="1" applyFont="1" applyFill="1" applyBorder="1" applyAlignment="1" applyProtection="1">
      <alignment horizontal="center" vertical="center"/>
    </xf>
    <xf numFmtId="0" fontId="15" fillId="0" borderId="8" xfId="0" applyNumberFormat="1" applyFont="1" applyFill="1" applyBorder="1" applyAlignment="1" applyProtection="1">
      <alignment horizontal="right" vertical="center"/>
    </xf>
    <xf numFmtId="14" fontId="14" fillId="0" borderId="9" xfId="0" applyNumberFormat="1" applyFont="1" applyFill="1" applyBorder="1" applyAlignment="1" applyProtection="1">
      <alignment horizontal="center" vertical="center"/>
      <protection locked="0"/>
    </xf>
    <xf numFmtId="165" fontId="0" fillId="0" borderId="0" xfId="0" applyNumberFormat="1"/>
    <xf numFmtId="0" fontId="9" fillId="0" borderId="7" xfId="0" applyNumberFormat="1" applyFont="1" applyFill="1" applyBorder="1" applyAlignment="1" applyProtection="1">
      <alignment horizontal="right" vertical="center"/>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4" fillId="0" borderId="0" xfId="0" applyFont="1" applyFill="1"/>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9" fillId="0" borderId="0" xfId="0" applyFont="1" applyFill="1" applyAlignment="1">
      <alignment horizontal="left"/>
    </xf>
    <xf numFmtId="0" fontId="16" fillId="0" borderId="0" xfId="0" applyFont="1" applyAlignment="1">
      <alignment vertical="center"/>
    </xf>
    <xf numFmtId="0" fontId="0" fillId="4" borderId="0" xfId="0" applyFill="1" applyAlignment="1">
      <alignment vertical="center"/>
    </xf>
    <xf numFmtId="165" fontId="0" fillId="4" borderId="0" xfId="0" applyNumberFormat="1" applyFill="1"/>
    <xf numFmtId="0" fontId="4" fillId="4" borderId="0" xfId="0" applyFont="1" applyFill="1" applyAlignment="1">
      <alignment horizontal="left"/>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0" fontId="0" fillId="0" borderId="0" xfId="0" applyNumberFormat="1"/>
    <xf numFmtId="0" fontId="14" fillId="0" borderId="0" xfId="0" applyFont="1"/>
    <xf numFmtId="0" fontId="0" fillId="0" borderId="0" xfId="0" applyFill="1"/>
    <xf numFmtId="0" fontId="0" fillId="0" borderId="2" xfId="0" applyBorder="1"/>
    <xf numFmtId="0" fontId="0" fillId="0" borderId="0" xfId="0" applyAlignment="1">
      <alignment horizontal="center"/>
    </xf>
    <xf numFmtId="4" fontId="0" fillId="0" borderId="23" xfId="0" applyNumberFormat="1" applyBorder="1" applyAlignment="1">
      <alignment horizontal="right"/>
    </xf>
    <xf numFmtId="4" fontId="0" fillId="0" borderId="23" xfId="0" applyNumberFormat="1" applyFill="1" applyBorder="1" applyAlignment="1">
      <alignment horizontal="right"/>
    </xf>
    <xf numFmtId="0" fontId="0" fillId="0" borderId="24" xfId="0" applyBorder="1"/>
    <xf numFmtId="4" fontId="0" fillId="0" borderId="26" xfId="0" applyNumberFormat="1" applyBorder="1" applyAlignment="1">
      <alignment horizontal="right"/>
    </xf>
    <xf numFmtId="4" fontId="0" fillId="0" borderId="26" xfId="0" applyNumberFormat="1" applyFill="1" applyBorder="1" applyAlignment="1">
      <alignment horizontal="right"/>
    </xf>
    <xf numFmtId="0" fontId="0" fillId="0" borderId="27" xfId="0" applyBorder="1"/>
    <xf numFmtId="0" fontId="0" fillId="0" borderId="22" xfId="0" applyBorder="1"/>
    <xf numFmtId="0" fontId="0" fillId="0" borderId="23" xfId="0" applyBorder="1"/>
    <xf numFmtId="4" fontId="0" fillId="0" borderId="23" xfId="0" applyNumberFormat="1" applyBorder="1"/>
    <xf numFmtId="0" fontId="0" fillId="0" borderId="25" xfId="0" applyBorder="1"/>
    <xf numFmtId="0" fontId="0" fillId="0" borderId="26" xfId="0" applyBorder="1"/>
    <xf numFmtId="4" fontId="0" fillId="0" borderId="26" xfId="0" quotePrefix="1" applyNumberFormat="1" applyBorder="1" applyAlignment="1">
      <alignment horizontal="right"/>
    </xf>
    <xf numFmtId="4" fontId="0" fillId="0" borderId="26" xfId="0" applyNumberFormat="1" applyBorder="1"/>
    <xf numFmtId="0" fontId="0" fillId="0" borderId="31" xfId="0" applyBorder="1"/>
    <xf numFmtId="0" fontId="0" fillId="0" borderId="32" xfId="0" applyBorder="1"/>
    <xf numFmtId="4" fontId="0" fillId="0" borderId="32" xfId="0" applyNumberFormat="1" applyBorder="1"/>
    <xf numFmtId="0" fontId="0" fillId="0" borderId="33" xfId="0" applyBorder="1"/>
    <xf numFmtId="0" fontId="0" fillId="0" borderId="34" xfId="0" applyBorder="1"/>
    <xf numFmtId="0" fontId="0" fillId="0" borderId="35" xfId="0" applyBorder="1"/>
    <xf numFmtId="4" fontId="0" fillId="0" borderId="34" xfId="0" applyNumberFormat="1" applyBorder="1" applyAlignment="1">
      <alignment horizontal="right"/>
    </xf>
    <xf numFmtId="4" fontId="0" fillId="0" borderId="35" xfId="0" applyNumberFormat="1" applyBorder="1" applyAlignment="1">
      <alignment horizontal="right"/>
    </xf>
    <xf numFmtId="0" fontId="0" fillId="2" borderId="22" xfId="0" applyFill="1" applyBorder="1" applyProtection="1">
      <protection locked="0"/>
    </xf>
    <xf numFmtId="4" fontId="0" fillId="2" borderId="23" xfId="0" applyNumberFormat="1" applyFill="1" applyBorder="1" applyAlignment="1" applyProtection="1">
      <alignment horizontal="right"/>
      <protection locked="0"/>
    </xf>
    <xf numFmtId="0" fontId="0" fillId="0" borderId="36" xfId="0" applyBorder="1"/>
    <xf numFmtId="0" fontId="0" fillId="0" borderId="37" xfId="0" applyBorder="1"/>
    <xf numFmtId="4" fontId="0" fillId="0" borderId="38" xfId="0" applyNumberFormat="1" applyBorder="1" applyAlignment="1">
      <alignment horizontal="right"/>
    </xf>
    <xf numFmtId="0" fontId="0" fillId="0" borderId="39" xfId="0" applyBorder="1"/>
    <xf numFmtId="4" fontId="0" fillId="0" borderId="39" xfId="0" quotePrefix="1" applyNumberFormat="1" applyBorder="1" applyAlignment="1">
      <alignment horizontal="right"/>
    </xf>
    <xf numFmtId="4" fontId="0" fillId="0" borderId="39" xfId="0" applyNumberFormat="1" applyBorder="1"/>
    <xf numFmtId="0" fontId="0" fillId="0" borderId="38" xfId="0" applyBorder="1"/>
    <xf numFmtId="4" fontId="0" fillId="0" borderId="39" xfId="0" applyNumberFormat="1" applyBorder="1" applyAlignment="1">
      <alignment horizontal="right"/>
    </xf>
    <xf numFmtId="0" fontId="0" fillId="0" borderId="41" xfId="0" applyBorder="1"/>
    <xf numFmtId="0" fontId="0" fillId="0" borderId="17" xfId="0" applyBorder="1"/>
    <xf numFmtId="10" fontId="0" fillId="0" borderId="0" xfId="0" applyNumberFormat="1" applyAlignment="1">
      <alignment vertical="center"/>
    </xf>
    <xf numFmtId="0" fontId="14" fillId="0" borderId="30" xfId="0" applyFont="1" applyBorder="1" applyAlignment="1">
      <alignment horizontal="left" vertical="center" wrapText="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4" fillId="0" borderId="0" xfId="0" applyFont="1" applyAlignment="1" applyProtection="1">
      <alignment horizontal="center" vertical="center" wrapText="1"/>
    </xf>
    <xf numFmtId="0" fontId="0" fillId="0" borderId="0" xfId="0" applyFill="1" applyProtection="1"/>
    <xf numFmtId="4" fontId="4" fillId="0" borderId="9" xfId="0" applyNumberFormat="1" applyFont="1" applyBorder="1" applyAlignment="1" applyProtection="1">
      <alignment vertical="center"/>
    </xf>
    <xf numFmtId="4" fontId="4" fillId="0" borderId="11" xfId="0" applyNumberFormat="1" applyFont="1" applyBorder="1" applyAlignment="1" applyProtection="1">
      <alignment vertical="center"/>
    </xf>
    <xf numFmtId="4" fontId="5" fillId="0" borderId="19" xfId="0" applyNumberFormat="1" applyFont="1" applyBorder="1" applyAlignment="1" applyProtection="1">
      <alignment horizontal="right" vertical="center" wrapText="1"/>
    </xf>
    <xf numFmtId="0" fontId="0" fillId="6" borderId="0" xfId="0" applyFill="1"/>
    <xf numFmtId="0" fontId="14" fillId="0" borderId="29" xfId="0" applyFont="1" applyBorder="1" applyAlignment="1">
      <alignment horizontal="left" vertical="center" wrapText="1"/>
    </xf>
    <xf numFmtId="0" fontId="0" fillId="0" borderId="40" xfId="0" applyBorder="1"/>
    <xf numFmtId="0" fontId="0" fillId="0" borderId="42" xfId="0" applyBorder="1"/>
    <xf numFmtId="0" fontId="0" fillId="0" borderId="20" xfId="0" applyBorder="1"/>
    <xf numFmtId="0" fontId="0" fillId="0" borderId="21" xfId="0" applyBorder="1"/>
    <xf numFmtId="0" fontId="4" fillId="6" borderId="0" xfId="0" applyFont="1" applyFill="1"/>
    <xf numFmtId="0" fontId="0" fillId="0" borderId="5" xfId="0" applyBorder="1" applyAlignment="1" applyProtection="1">
      <alignment vertical="center"/>
    </xf>
    <xf numFmtId="0" fontId="0" fillId="0" borderId="0" xfId="0" applyBorder="1" applyAlignment="1" applyProtection="1">
      <alignment vertical="center"/>
    </xf>
    <xf numFmtId="0" fontId="6" fillId="7" borderId="17" xfId="0" applyFont="1" applyFill="1" applyBorder="1" applyAlignment="1" applyProtection="1">
      <alignment vertical="center"/>
    </xf>
    <xf numFmtId="9" fontId="0" fillId="0" borderId="0" xfId="0" applyNumberFormat="1" applyAlignment="1" applyProtection="1">
      <alignment vertical="center"/>
    </xf>
    <xf numFmtId="0" fontId="15" fillId="0" borderId="0" xfId="0" applyFont="1" applyAlignment="1" applyProtection="1">
      <alignment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horizontal="left" vertical="center"/>
    </xf>
    <xf numFmtId="49" fontId="5" fillId="0" borderId="4"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vertical="center"/>
    </xf>
    <xf numFmtId="4" fontId="4" fillId="0" borderId="9" xfId="0" applyNumberFormat="1" applyFont="1" applyFill="1" applyBorder="1" applyAlignment="1" applyProtection="1">
      <alignment vertical="center"/>
    </xf>
    <xf numFmtId="10" fontId="5" fillId="0" borderId="10" xfId="0" applyNumberFormat="1" applyFont="1" applyFill="1" applyBorder="1" applyAlignment="1" applyProtection="1">
      <alignment horizontal="right" vertical="center"/>
    </xf>
    <xf numFmtId="49" fontId="1" fillId="0" borderId="0" xfId="0" applyNumberFormat="1" applyFont="1" applyAlignment="1">
      <alignment horizontal="left" wrapText="1"/>
    </xf>
    <xf numFmtId="0" fontId="0" fillId="2" borderId="23" xfId="0" applyFill="1" applyBorder="1" applyAlignment="1" applyProtection="1">
      <alignment horizontal="center"/>
      <protection locked="0"/>
    </xf>
    <xf numFmtId="0" fontId="0" fillId="2" borderId="23" xfId="0" applyNumberFormat="1" applyFill="1" applyBorder="1" applyAlignment="1" applyProtection="1">
      <alignment horizontal="center"/>
      <protection locked="0"/>
    </xf>
    <xf numFmtId="0" fontId="4" fillId="0" borderId="6" xfId="0"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9" fillId="0" borderId="0" xfId="0" applyFont="1" applyFill="1" applyBorder="1" applyAlignment="1" applyProtection="1">
      <alignment vertical="center" wrapText="1"/>
    </xf>
    <xf numFmtId="0" fontId="0" fillId="0" borderId="0" xfId="0" applyFill="1" applyBorder="1" applyProtection="1"/>
    <xf numFmtId="0" fontId="10" fillId="0" borderId="0" xfId="0" applyFont="1" applyFill="1" applyBorder="1" applyAlignment="1" applyProtection="1"/>
    <xf numFmtId="4" fontId="19" fillId="8" borderId="21" xfId="0" applyNumberFormat="1" applyFont="1" applyFill="1" applyBorder="1" applyAlignment="1" applyProtection="1">
      <alignment horizontal="right"/>
      <protection locked="0"/>
    </xf>
    <xf numFmtId="0" fontId="19" fillId="8" borderId="21" xfId="0" applyFont="1" applyFill="1" applyBorder="1" applyAlignment="1" applyProtection="1">
      <alignment horizontal="center"/>
      <protection locked="0"/>
    </xf>
    <xf numFmtId="0" fontId="19" fillId="8" borderId="21" xfId="0" applyNumberFormat="1" applyFont="1" applyFill="1" applyBorder="1" applyAlignment="1" applyProtection="1">
      <alignment horizontal="center"/>
      <protection locked="0"/>
    </xf>
    <xf numFmtId="4" fontId="19" fillId="0" borderId="21" xfId="0" applyNumberFormat="1" applyFont="1" applyBorder="1" applyAlignment="1">
      <alignment horizontal="right"/>
    </xf>
    <xf numFmtId="4" fontId="19" fillId="0" borderId="21" xfId="0" applyNumberFormat="1" applyFont="1" applyFill="1" applyBorder="1" applyAlignment="1">
      <alignment horizontal="right"/>
    </xf>
    <xf numFmtId="4" fontId="19" fillId="0" borderId="23" xfId="0" applyNumberFormat="1" applyFont="1" applyFill="1" applyBorder="1" applyAlignment="1">
      <alignment horizontal="right"/>
    </xf>
    <xf numFmtId="0" fontId="19" fillId="0" borderId="21" xfId="0" applyFont="1" applyBorder="1"/>
    <xf numFmtId="0" fontId="20" fillId="0" borderId="28" xfId="0" applyFont="1" applyBorder="1" applyAlignment="1">
      <alignment vertical="center" wrapText="1"/>
    </xf>
    <xf numFmtId="9" fontId="19" fillId="2" borderId="21" xfId="0" applyNumberFormat="1" applyFont="1" applyFill="1" applyBorder="1" applyAlignment="1" applyProtection="1">
      <alignment horizontal="center"/>
    </xf>
    <xf numFmtId="4" fontId="19" fillId="2" borderId="21" xfId="0" applyNumberFormat="1" applyFont="1" applyFill="1" applyBorder="1" applyAlignment="1" applyProtection="1">
      <alignment horizontal="center"/>
    </xf>
    <xf numFmtId="0" fontId="0" fillId="7" borderId="0" xfId="0" applyFont="1" applyFill="1" applyAlignment="1">
      <alignment horizontal="justify" vertical="center" wrapText="1"/>
    </xf>
    <xf numFmtId="49" fontId="0" fillId="7" borderId="0" xfId="0" applyNumberFormat="1" applyFont="1" applyFill="1" applyAlignment="1">
      <alignment horizontal="justify" vertical="center"/>
    </xf>
    <xf numFmtId="0" fontId="0" fillId="7" borderId="0" xfId="0" applyFont="1" applyFill="1" applyAlignment="1">
      <alignment horizontal="justify" vertical="center"/>
    </xf>
    <xf numFmtId="0" fontId="5" fillId="0" borderId="2" xfId="0" applyFont="1" applyFill="1" applyBorder="1" applyAlignment="1">
      <alignment vertical="center"/>
    </xf>
    <xf numFmtId="0" fontId="4" fillId="0" borderId="0" xfId="0" applyFont="1" applyAlignment="1">
      <alignment horizontal="center" vertical="center"/>
    </xf>
    <xf numFmtId="0" fontId="4" fillId="0" borderId="0" xfId="0" applyFont="1" applyFill="1" applyBorder="1" applyAlignment="1">
      <alignment horizontal="left" vertical="center"/>
    </xf>
    <xf numFmtId="14" fontId="0" fillId="0" borderId="0" xfId="0" applyNumberFormat="1" applyAlignment="1">
      <alignment wrapText="1"/>
    </xf>
    <xf numFmtId="14" fontId="0" fillId="0" borderId="0" xfId="0" applyNumberFormat="1" applyFont="1" applyAlignment="1">
      <alignment horizontal="right"/>
    </xf>
    <xf numFmtId="0" fontId="0" fillId="0" borderId="0" xfId="0" applyNumberFormat="1" applyFont="1" applyAlignment="1">
      <alignment horizontal="right"/>
    </xf>
    <xf numFmtId="17" fontId="14" fillId="0" borderId="0" xfId="0" applyNumberFormat="1" applyFont="1" applyAlignment="1">
      <alignment wrapText="1"/>
    </xf>
    <xf numFmtId="0" fontId="0" fillId="2" borderId="22" xfId="0" applyFill="1" applyBorder="1" applyProtection="1"/>
    <xf numFmtId="4" fontId="0" fillId="2" borderId="23" xfId="0" applyNumberFormat="1" applyFill="1" applyBorder="1" applyAlignment="1" applyProtection="1">
      <alignment horizontal="right"/>
    </xf>
    <xf numFmtId="9" fontId="0" fillId="2" borderId="23" xfId="0" applyNumberFormat="1" applyFill="1" applyBorder="1" applyAlignment="1" applyProtection="1">
      <alignment horizontal="center"/>
    </xf>
    <xf numFmtId="0" fontId="0" fillId="2" borderId="23" xfId="0" applyFill="1" applyBorder="1" applyAlignment="1" applyProtection="1">
      <alignment horizontal="center"/>
    </xf>
    <xf numFmtId="0" fontId="0" fillId="2" borderId="23" xfId="0" applyNumberFormat="1" applyFill="1" applyBorder="1" applyAlignment="1" applyProtection="1">
      <alignment horizontal="center"/>
    </xf>
    <xf numFmtId="4" fontId="0" fillId="2" borderId="23" xfId="0" applyNumberFormat="1" applyFill="1" applyBorder="1" applyAlignment="1" applyProtection="1">
      <alignment horizontal="center"/>
    </xf>
    <xf numFmtId="0" fontId="0" fillId="2" borderId="25" xfId="0" applyFill="1" applyBorder="1" applyProtection="1"/>
    <xf numFmtId="49" fontId="5" fillId="0" borderId="4" xfId="0" applyNumberFormat="1" applyFont="1" applyFill="1" applyBorder="1" applyAlignment="1">
      <alignment horizontal="left" vertical="center" wrapText="1"/>
    </xf>
    <xf numFmtId="0" fontId="5" fillId="0" borderId="0" xfId="0" applyFont="1" applyFill="1" applyBorder="1" applyAlignment="1">
      <alignment vertical="center"/>
    </xf>
    <xf numFmtId="0" fontId="5" fillId="0" borderId="5" xfId="0" applyFont="1" applyFill="1" applyBorder="1" applyAlignment="1">
      <alignment vertical="center"/>
    </xf>
    <xf numFmtId="0" fontId="0" fillId="4" borderId="0" xfId="0" applyFill="1"/>
    <xf numFmtId="4" fontId="2" fillId="0" borderId="0" xfId="0" applyNumberFormat="1" applyFont="1" applyAlignment="1">
      <alignment horizontal="right"/>
    </xf>
    <xf numFmtId="0" fontId="10" fillId="0" borderId="0" xfId="0" applyFont="1" applyAlignment="1">
      <alignment vertical="top"/>
    </xf>
    <xf numFmtId="4" fontId="1" fillId="0" borderId="0" xfId="0" applyNumberFormat="1" applyFont="1"/>
    <xf numFmtId="0" fontId="24" fillId="0" borderId="0" xfId="0" applyFont="1" applyFill="1" applyAlignment="1">
      <alignment vertical="top"/>
    </xf>
    <xf numFmtId="0" fontId="1" fillId="0" borderId="7" xfId="0" applyFont="1" applyBorder="1"/>
    <xf numFmtId="0" fontId="10" fillId="0" borderId="30" xfId="0" applyFont="1" applyBorder="1" applyAlignment="1">
      <alignment horizontal="left" vertical="center" wrapText="1"/>
    </xf>
    <xf numFmtId="0" fontId="10" fillId="0" borderId="29" xfId="0" applyFont="1" applyBorder="1" applyAlignment="1">
      <alignment horizontal="left" vertical="center" wrapText="1"/>
    </xf>
    <xf numFmtId="0" fontId="11" fillId="0" borderId="0" xfId="0" applyFont="1"/>
    <xf numFmtId="0" fontId="19" fillId="8" borderId="20" xfId="0" applyFont="1" applyFill="1" applyBorder="1" applyAlignment="1" applyProtection="1">
      <alignment wrapText="1"/>
    </xf>
    <xf numFmtId="0" fontId="4" fillId="0" borderId="0" xfId="0" applyFont="1" applyFill="1" applyAlignment="1">
      <alignment vertical="center"/>
    </xf>
    <xf numFmtId="4" fontId="19" fillId="8" borderId="21" xfId="0" applyNumberFormat="1" applyFont="1" applyFill="1" applyBorder="1" applyAlignment="1" applyProtection="1">
      <alignment horizontal="right"/>
    </xf>
    <xf numFmtId="0" fontId="19" fillId="8" borderId="21" xfId="0" applyFont="1" applyFill="1" applyBorder="1" applyAlignment="1" applyProtection="1">
      <alignment horizontal="center"/>
    </xf>
    <xf numFmtId="0" fontId="19" fillId="8" borderId="21" xfId="0" applyNumberFormat="1" applyFont="1" applyFill="1" applyBorder="1" applyAlignment="1" applyProtection="1">
      <alignment horizontal="center"/>
    </xf>
    <xf numFmtId="0" fontId="5" fillId="0" borderId="0" xfId="0" applyFont="1" applyFill="1" applyBorder="1" applyAlignment="1">
      <alignment horizontal="right" vertical="center"/>
    </xf>
    <xf numFmtId="3" fontId="4" fillId="0" borderId="9" xfId="0" applyNumberFormat="1" applyFont="1" applyFill="1" applyBorder="1" applyAlignment="1" applyProtection="1">
      <alignment horizontal="right" vertical="center"/>
    </xf>
    <xf numFmtId="0" fontId="20" fillId="0" borderId="29" xfId="0" applyFont="1" applyBorder="1" applyAlignment="1">
      <alignment horizontal="left" vertical="center" wrapText="1"/>
    </xf>
    <xf numFmtId="0" fontId="20" fillId="0" borderId="29" xfId="0" applyFont="1" applyFill="1" applyBorder="1" applyAlignment="1">
      <alignment horizontal="left" vertical="center" wrapText="1"/>
    </xf>
    <xf numFmtId="0" fontId="14" fillId="0" borderId="42" xfId="0" applyFont="1" applyBorder="1" applyAlignment="1">
      <alignment horizontal="left" vertical="center" wrapText="1"/>
    </xf>
    <xf numFmtId="0" fontId="14" fillId="0" borderId="42" xfId="0" applyNumberFormat="1" applyFont="1" applyBorder="1" applyAlignment="1">
      <alignment horizontal="left" vertical="center" wrapText="1"/>
    </xf>
    <xf numFmtId="0" fontId="0" fillId="0" borderId="17" xfId="0" applyBorder="1" applyAlignment="1">
      <alignment horizontal="left"/>
    </xf>
    <xf numFmtId="0" fontId="26" fillId="0" borderId="29" xfId="0" applyFont="1" applyBorder="1" applyAlignment="1">
      <alignment horizontal="left" vertical="center" wrapText="1"/>
    </xf>
    <xf numFmtId="0" fontId="26" fillId="0" borderId="29" xfId="0" applyNumberFormat="1" applyFont="1" applyBorder="1" applyAlignment="1">
      <alignment horizontal="left" vertical="center" wrapText="1"/>
    </xf>
    <xf numFmtId="0" fontId="26" fillId="0" borderId="30" xfId="0" applyFont="1" applyBorder="1" applyAlignment="1">
      <alignment horizontal="left" vertical="center" wrapText="1"/>
    </xf>
    <xf numFmtId="0" fontId="5" fillId="0" borderId="40" xfId="0" applyFont="1" applyBorder="1" applyAlignment="1">
      <alignment vertical="center"/>
    </xf>
    <xf numFmtId="0" fontId="0" fillId="0" borderId="0" xfId="0" applyAlignment="1">
      <alignment horizontal="left"/>
    </xf>
    <xf numFmtId="0" fontId="4" fillId="0" borderId="4" xfId="0" applyFont="1" applyBorder="1" applyAlignment="1">
      <alignment vertical="center"/>
    </xf>
    <xf numFmtId="0" fontId="4" fillId="0" borderId="0" xfId="0" applyFont="1" applyBorder="1" applyAlignment="1">
      <alignment vertical="center"/>
    </xf>
    <xf numFmtId="4" fontId="4" fillId="0" borderId="4" xfId="0" applyNumberFormat="1" applyFont="1" applyBorder="1" applyAlignment="1">
      <alignment vertical="center"/>
    </xf>
    <xf numFmtId="4" fontId="4" fillId="0" borderId="0" xfId="0" applyNumberFormat="1" applyFont="1" applyBorder="1" applyAlignment="1">
      <alignment vertical="center"/>
    </xf>
    <xf numFmtId="4" fontId="4" fillId="0" borderId="15" xfId="0" applyNumberFormat="1" applyFont="1" applyBorder="1" applyAlignment="1">
      <alignment vertical="center"/>
    </xf>
    <xf numFmtId="0" fontId="15" fillId="0" borderId="0" xfId="0" applyFont="1" applyFill="1" applyAlignment="1">
      <alignment horizontal="right"/>
    </xf>
    <xf numFmtId="0" fontId="5" fillId="0" borderId="17" xfId="0" applyFont="1" applyBorder="1" applyAlignment="1">
      <alignment vertical="center"/>
    </xf>
    <xf numFmtId="0" fontId="14" fillId="9" borderId="30" xfId="0" applyFont="1" applyFill="1" applyBorder="1" applyAlignment="1">
      <alignment horizontal="left" vertical="center" wrapText="1"/>
    </xf>
    <xf numFmtId="167" fontId="0" fillId="2" borderId="23" xfId="0" applyNumberFormat="1" applyFill="1" applyBorder="1" applyAlignment="1" applyProtection="1">
      <alignment horizontal="center"/>
      <protection locked="0"/>
    </xf>
    <xf numFmtId="0" fontId="25" fillId="6" borderId="0" xfId="0" applyFont="1" applyFill="1" applyAlignment="1">
      <alignment vertical="center"/>
    </xf>
    <xf numFmtId="167" fontId="0" fillId="0" borderId="0" xfId="0" applyNumberFormat="1" applyAlignment="1" applyProtection="1">
      <alignment vertical="center"/>
    </xf>
    <xf numFmtId="168" fontId="0" fillId="0" borderId="23" xfId="0" applyNumberFormat="1" applyBorder="1" applyAlignment="1">
      <alignment horizontal="right"/>
    </xf>
    <xf numFmtId="168" fontId="0" fillId="2" borderId="23" xfId="0" applyNumberFormat="1" applyFill="1" applyBorder="1" applyAlignment="1" applyProtection="1">
      <alignment horizontal="center"/>
      <protection locked="0"/>
    </xf>
    <xf numFmtId="168" fontId="19" fillId="0" borderId="21" xfId="0" applyNumberFormat="1" applyFont="1" applyFill="1" applyBorder="1" applyAlignment="1">
      <alignment horizontal="right"/>
    </xf>
    <xf numFmtId="168" fontId="0" fillId="0" borderId="23" xfId="0" applyNumberFormat="1" applyFill="1" applyBorder="1" applyAlignment="1">
      <alignment horizontal="right"/>
    </xf>
    <xf numFmtId="0" fontId="19" fillId="2" borderId="20" xfId="0" applyFont="1" applyFill="1" applyBorder="1" applyProtection="1"/>
    <xf numFmtId="169" fontId="14" fillId="0" borderId="0" xfId="0" applyNumberFormat="1" applyFont="1" applyAlignment="1">
      <alignment horizontal="left" wrapText="1"/>
    </xf>
    <xf numFmtId="168" fontId="4" fillId="0" borderId="2" xfId="0" applyNumberFormat="1" applyFont="1" applyFill="1" applyBorder="1" applyAlignment="1" applyProtection="1">
      <alignment vertical="center"/>
    </xf>
    <xf numFmtId="0" fontId="0" fillId="0" borderId="23" xfId="0" applyFill="1" applyBorder="1"/>
    <xf numFmtId="49" fontId="0" fillId="0" borderId="0" xfId="0" applyNumberFormat="1" applyFont="1" applyAlignment="1">
      <alignment horizontal="justify" vertical="top" wrapText="1"/>
    </xf>
    <xf numFmtId="0" fontId="5" fillId="0" borderId="0" xfId="0" applyFont="1" applyAlignment="1">
      <alignment vertical="center"/>
    </xf>
    <xf numFmtId="0" fontId="4" fillId="0" borderId="0" xfId="0" applyFont="1" applyAlignment="1">
      <alignment wrapText="1"/>
    </xf>
    <xf numFmtId="167" fontId="19" fillId="0" borderId="21" xfId="0" applyNumberFormat="1" applyFont="1" applyFill="1" applyBorder="1" applyAlignment="1" applyProtection="1">
      <alignment horizontal="center"/>
    </xf>
    <xf numFmtId="168" fontId="19" fillId="0" borderId="21" xfId="0" applyNumberFormat="1" applyFont="1" applyFill="1" applyBorder="1" applyAlignment="1" applyProtection="1">
      <alignment horizontal="center"/>
    </xf>
    <xf numFmtId="49" fontId="14" fillId="2" borderId="0" xfId="0" applyNumberFormat="1" applyFont="1" applyFill="1" applyAlignment="1">
      <alignment horizontal="justify" vertical="top" wrapText="1"/>
    </xf>
    <xf numFmtId="0" fontId="26" fillId="0" borderId="29" xfId="0" applyFont="1" applyFill="1" applyBorder="1" applyAlignment="1">
      <alignment horizontal="left" vertical="center" wrapText="1"/>
    </xf>
    <xf numFmtId="0" fontId="20" fillId="0" borderId="28" xfId="0" applyFont="1" applyFill="1" applyBorder="1" applyAlignment="1">
      <alignment vertical="center" wrapText="1"/>
    </xf>
    <xf numFmtId="0" fontId="10" fillId="0" borderId="0" xfId="0" applyFont="1" applyFill="1" applyAlignment="1">
      <alignment vertical="top"/>
    </xf>
    <xf numFmtId="0" fontId="4" fillId="0" borderId="0" xfId="0" applyFont="1" applyAlignment="1">
      <alignment horizontal="left" vertical="center"/>
    </xf>
    <xf numFmtId="166" fontId="4" fillId="3" borderId="0" xfId="0" applyNumberFormat="1" applyFont="1" applyFill="1" applyAlignment="1">
      <alignment vertical="center"/>
    </xf>
    <xf numFmtId="10" fontId="0" fillId="3" borderId="0" xfId="0" applyNumberFormat="1" applyFill="1" applyAlignment="1">
      <alignment vertical="center"/>
    </xf>
    <xf numFmtId="4" fontId="4" fillId="0" borderId="11" xfId="0" applyNumberFormat="1" applyFont="1" applyFill="1" applyBorder="1" applyAlignment="1" applyProtection="1">
      <alignment vertical="center"/>
    </xf>
    <xf numFmtId="0" fontId="17" fillId="0" borderId="0" xfId="0" applyFont="1" applyAlignment="1" applyProtection="1">
      <alignment vertical="center" wrapText="1"/>
    </xf>
    <xf numFmtId="0" fontId="17" fillId="0" borderId="5" xfId="0" applyFont="1" applyBorder="1" applyAlignment="1" applyProtection="1">
      <alignment vertical="center" wrapText="1"/>
    </xf>
    <xf numFmtId="4" fontId="4" fillId="0" borderId="0" xfId="0" applyNumberFormat="1" applyFont="1" applyBorder="1" applyAlignment="1" applyProtection="1">
      <alignment vertical="center"/>
    </xf>
    <xf numFmtId="4" fontId="4" fillId="0" borderId="1" xfId="0" applyNumberFormat="1" applyFont="1" applyBorder="1" applyAlignment="1" applyProtection="1">
      <alignment vertical="center"/>
    </xf>
    <xf numFmtId="4" fontId="4" fillId="0" borderId="3" xfId="0" applyNumberFormat="1" applyFont="1" applyBorder="1" applyAlignment="1" applyProtection="1">
      <alignment vertical="center"/>
    </xf>
    <xf numFmtId="4" fontId="4" fillId="0" borderId="44" xfId="0" applyNumberFormat="1" applyFont="1" applyBorder="1" applyAlignment="1" applyProtection="1">
      <alignment vertical="center"/>
    </xf>
    <xf numFmtId="0" fontId="11" fillId="0" borderId="0" xfId="0" quotePrefix="1" applyFont="1"/>
    <xf numFmtId="0" fontId="4" fillId="0" borderId="0" xfId="0" applyFont="1" applyFill="1" applyBorder="1" applyAlignment="1" applyProtection="1">
      <alignment horizontal="justify" vertical="center" wrapText="1"/>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166" fontId="16" fillId="7" borderId="17" xfId="0" applyNumberFormat="1" applyFont="1" applyFill="1" applyBorder="1" applyAlignment="1" applyProtection="1">
      <alignment horizontal="center" vertical="center"/>
    </xf>
    <xf numFmtId="49" fontId="4" fillId="0" borderId="7"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6" fillId="7" borderId="18" xfId="0" applyFont="1" applyFill="1" applyBorder="1" applyAlignment="1" applyProtection="1">
      <alignment vertical="center"/>
    </xf>
    <xf numFmtId="0" fontId="16" fillId="7" borderId="17" xfId="0" applyFont="1" applyFill="1" applyBorder="1" applyAlignment="1" applyProtection="1">
      <alignment vertical="center"/>
    </xf>
    <xf numFmtId="0" fontId="5" fillId="0" borderId="4" xfId="0" applyFont="1" applyFill="1" applyBorder="1" applyAlignment="1" applyProtection="1">
      <alignment vertical="top"/>
    </xf>
    <xf numFmtId="0" fontId="5" fillId="0" borderId="0" xfId="0" applyFont="1" applyFill="1" applyBorder="1" applyAlignment="1" applyProtection="1">
      <alignment vertical="top"/>
    </xf>
    <xf numFmtId="0" fontId="5" fillId="0" borderId="5" xfId="0" applyFont="1" applyFill="1" applyBorder="1" applyAlignment="1" applyProtection="1">
      <alignment vertical="top"/>
    </xf>
    <xf numFmtId="49" fontId="4" fillId="0" borderId="4" xfId="0" applyNumberFormat="1" applyFont="1" applyFill="1" applyBorder="1" applyAlignment="1" applyProtection="1">
      <alignment vertical="center"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18" fillId="0" borderId="0" xfId="0" applyFont="1" applyAlignment="1" applyProtection="1">
      <alignment horizontal="left" vertical="center"/>
    </xf>
    <xf numFmtId="0" fontId="4" fillId="0" borderId="0" xfId="0" applyFont="1" applyAlignment="1">
      <alignment horizontal="left" vertical="center" wrapText="1"/>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5" fillId="0" borderId="2" xfId="0" applyFont="1" applyFill="1" applyBorder="1" applyAlignment="1">
      <alignment horizontal="left" vertical="center"/>
    </xf>
    <xf numFmtId="0" fontId="4" fillId="0" borderId="0" xfId="0" applyFont="1" applyFill="1" applyAlignment="1">
      <alignment horizontal="left" vertical="center" wrapText="1"/>
    </xf>
    <xf numFmtId="0" fontId="17" fillId="0" borderId="0" xfId="0" applyFont="1" applyAlignment="1" applyProtection="1">
      <alignment horizontal="left" vertical="center" wrapText="1"/>
    </xf>
    <xf numFmtId="0" fontId="17" fillId="0" borderId="5" xfId="0" applyFont="1" applyBorder="1" applyAlignment="1" applyProtection="1">
      <alignment horizontal="left" vertical="center" wrapText="1"/>
    </xf>
    <xf numFmtId="0" fontId="14" fillId="0" borderId="0" xfId="0" applyFont="1" applyAlignment="1" applyProtection="1">
      <alignment horizontal="center" vertical="center" wrapText="1"/>
    </xf>
    <xf numFmtId="0" fontId="17" fillId="0" borderId="0" xfId="0" applyFont="1" applyFill="1" applyAlignment="1" applyProtection="1">
      <alignment horizontal="left" vertical="center"/>
    </xf>
    <xf numFmtId="0" fontId="3" fillId="0" borderId="0" xfId="0" applyFont="1" applyFill="1" applyBorder="1" applyAlignment="1">
      <alignment horizontal="center" vertical="center" wrapText="1"/>
    </xf>
    <xf numFmtId="0" fontId="15" fillId="0" borderId="17"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9" fillId="0" borderId="7"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0" xfId="0" applyFont="1" applyAlignment="1">
      <alignment horizontal="left" vertical="center"/>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Border="1" applyAlignment="1">
      <alignment horizontal="left" vertical="center"/>
    </xf>
    <xf numFmtId="14" fontId="14" fillId="0" borderId="18" xfId="0" applyNumberFormat="1" applyFont="1" applyFill="1" applyBorder="1" applyAlignment="1" applyProtection="1">
      <alignment horizontal="center" vertical="center"/>
      <protection locked="0"/>
    </xf>
    <xf numFmtId="14" fontId="14" fillId="0" borderId="16" xfId="0" applyNumberFormat="1" applyFont="1" applyFill="1" applyBorder="1" applyAlignment="1" applyProtection="1">
      <alignment horizontal="center" vertical="center"/>
      <protection locked="0"/>
    </xf>
    <xf numFmtId="0" fontId="17" fillId="0" borderId="0" xfId="0" applyFont="1" applyAlignment="1" applyProtection="1">
      <alignment horizontal="right" vertical="center"/>
    </xf>
    <xf numFmtId="0" fontId="11" fillId="0" borderId="0" xfId="0" applyFont="1" applyAlignment="1">
      <alignment horizontal="justify" vertical="top" wrapText="1"/>
    </xf>
    <xf numFmtId="0" fontId="15" fillId="0" borderId="13" xfId="0" applyFont="1" applyBorder="1" applyAlignment="1">
      <alignment horizontal="right" vertical="center" wrapText="1"/>
    </xf>
    <xf numFmtId="0" fontId="1" fillId="0" borderId="0" xfId="0" applyFont="1" applyFill="1" applyAlignment="1">
      <alignment horizontal="justify" vertical="top" wrapText="1"/>
    </xf>
    <xf numFmtId="49" fontId="1" fillId="0" borderId="0" xfId="0" applyNumberFormat="1" applyFont="1" applyFill="1" applyAlignment="1">
      <alignment horizontal="justify" vertical="top" wrapText="1"/>
    </xf>
    <xf numFmtId="0" fontId="4" fillId="0" borderId="43" xfId="0" applyFont="1" applyFill="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11" fillId="0" borderId="0" xfId="0" applyNumberFormat="1" applyFont="1" applyFill="1" applyAlignment="1">
      <alignment horizontal="left" vertical="top" wrapText="1"/>
    </xf>
    <xf numFmtId="10" fontId="1" fillId="0" borderId="7" xfId="0" applyNumberFormat="1" applyFont="1" applyBorder="1" applyAlignment="1">
      <alignment horizontal="right" vertical="center" wrapText="1"/>
    </xf>
    <xf numFmtId="0" fontId="1" fillId="0" borderId="0" xfId="0" applyFont="1" applyFill="1" applyAlignment="1">
      <alignment horizontal="left" vertical="top" wrapText="1"/>
    </xf>
    <xf numFmtId="0" fontId="1" fillId="2" borderId="0" xfId="0" applyFont="1" applyFill="1" applyAlignment="1" applyProtection="1">
      <alignment horizontal="left" vertical="top"/>
      <protection locked="0"/>
    </xf>
    <xf numFmtId="0" fontId="1" fillId="0" borderId="7" xfId="0" applyFont="1" applyBorder="1" applyAlignment="1">
      <alignment horizontal="center"/>
    </xf>
    <xf numFmtId="4" fontId="15" fillId="0" borderId="7" xfId="0" applyNumberFormat="1" applyFont="1" applyFill="1" applyBorder="1" applyAlignment="1">
      <alignment horizontal="right" vertical="center"/>
    </xf>
    <xf numFmtId="0" fontId="15" fillId="0" borderId="7" xfId="0" applyFont="1" applyFill="1" applyBorder="1" applyAlignment="1">
      <alignment horizontal="right" vertical="center"/>
    </xf>
    <xf numFmtId="0" fontId="1" fillId="0" borderId="0" xfId="0" applyFont="1" applyFill="1" applyAlignment="1">
      <alignment horizontal="left" wrapText="1"/>
    </xf>
    <xf numFmtId="0" fontId="24" fillId="0" borderId="0" xfId="0" applyFont="1" applyFill="1" applyAlignment="1">
      <alignment horizontal="left" vertical="top"/>
    </xf>
    <xf numFmtId="49" fontId="1" fillId="2" borderId="0" xfId="0" applyNumberFormat="1" applyFont="1" applyFill="1" applyAlignment="1" applyProtection="1">
      <alignment horizontal="left" wrapText="1"/>
      <protection locked="0"/>
    </xf>
    <xf numFmtId="0" fontId="4" fillId="2" borderId="0" xfId="0" applyFont="1" applyFill="1" applyAlignment="1">
      <alignment horizontal="left" vertical="center" wrapText="1"/>
    </xf>
    <xf numFmtId="0" fontId="1" fillId="0" borderId="0" xfId="0" applyFont="1" applyAlignment="1">
      <alignment horizontal="left" wrapText="1"/>
    </xf>
    <xf numFmtId="0" fontId="1" fillId="0" borderId="0" xfId="0" applyFont="1" applyAlignment="1">
      <alignment horizontal="left"/>
    </xf>
    <xf numFmtId="0" fontId="15" fillId="0" borderId="0" xfId="0" applyFont="1" applyFill="1" applyAlignment="1">
      <alignment horizontal="left"/>
    </xf>
    <xf numFmtId="0" fontId="0" fillId="7" borderId="0" xfId="0" applyFont="1" applyFill="1" applyAlignment="1">
      <alignment horizontal="left" vertical="center"/>
    </xf>
    <xf numFmtId="0" fontId="0" fillId="0" borderId="0" xfId="0" applyAlignment="1">
      <alignment horizontal="left"/>
    </xf>
    <xf numFmtId="0" fontId="15" fillId="0" borderId="0" xfId="0" applyFont="1" applyFill="1" applyAlignment="1">
      <alignment horizontal="center"/>
    </xf>
    <xf numFmtId="0" fontId="0" fillId="2" borderId="0" xfId="0" applyFont="1" applyFill="1" applyAlignment="1">
      <alignment horizontal="left" vertical="center" wrapText="1"/>
    </xf>
    <xf numFmtId="0" fontId="14" fillId="2" borderId="0" xfId="0" applyFont="1" applyFill="1" applyAlignment="1">
      <alignment horizontal="left" vertical="center" wrapText="1"/>
    </xf>
    <xf numFmtId="0" fontId="15" fillId="0" borderId="0" xfId="0" applyFont="1" applyFill="1" applyAlignment="1">
      <alignment horizontal="right"/>
    </xf>
  </cellXfs>
  <cellStyles count="1">
    <cellStyle name="Standard" xfId="0" builtinId="0"/>
  </cellStyles>
  <dxfs count="88">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color theme="0"/>
      </font>
    </dxf>
    <dxf>
      <font>
        <b/>
        <i val="0"/>
        <color rgb="FFFF0000"/>
      </font>
    </dxf>
    <dxf>
      <font>
        <b/>
        <i val="0"/>
        <color rgb="FFFF0000"/>
      </font>
    </dxf>
    <dxf>
      <font>
        <b/>
        <i val="0"/>
        <color rgb="FFFF0000"/>
      </font>
    </dxf>
    <dxf>
      <font>
        <color theme="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ont>
        <color theme="0"/>
      </font>
    </dxf>
    <dxf>
      <font>
        <color theme="0"/>
      </font>
    </dxf>
    <dxf>
      <font>
        <color theme="0"/>
      </font>
    </dxf>
    <dxf>
      <font>
        <color theme="0"/>
      </font>
    </dxf>
    <dxf>
      <font>
        <b/>
        <i val="0"/>
        <color rgb="FFFF0000"/>
      </font>
    </dxf>
    <dxf>
      <font>
        <color theme="0"/>
      </font>
    </dxf>
    <dxf>
      <font>
        <color theme="0"/>
      </font>
    </dxf>
    <dxf>
      <font>
        <color theme="0"/>
      </font>
    </dxf>
    <dxf>
      <fill>
        <patternFill>
          <bgColor theme="7" tint="0.59996337778862885"/>
        </patternFill>
      </fill>
    </dxf>
    <dxf>
      <fill>
        <patternFill>
          <bgColor theme="7" tint="0.39994506668294322"/>
        </patternFill>
      </fill>
    </dxf>
    <dxf>
      <font>
        <color theme="0"/>
      </font>
    </dxf>
    <dxf>
      <font>
        <b/>
        <i val="0"/>
        <color rgb="FFFF0000"/>
      </font>
    </dxf>
    <dxf>
      <font>
        <color theme="0"/>
      </font>
    </dxf>
    <dxf>
      <font>
        <b/>
        <i val="0"/>
        <color rgb="FFFF0000"/>
      </font>
    </dxf>
    <dxf>
      <font>
        <b/>
        <i val="0"/>
        <color rgb="FFFF0000"/>
      </font>
    </dxf>
    <dxf>
      <font>
        <color theme="0"/>
      </font>
    </dxf>
    <dxf>
      <font>
        <b/>
        <i val="0"/>
        <color rgb="FFFF0000"/>
      </font>
    </dxf>
    <dxf>
      <font>
        <color theme="0"/>
      </font>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ill>
        <patternFill>
          <bgColor theme="7" tint="0.59996337778862885"/>
        </patternFill>
      </fill>
    </dxf>
    <dxf>
      <font>
        <color theme="0"/>
      </font>
    </dxf>
    <dxf>
      <font>
        <color theme="0"/>
      </font>
    </dxf>
    <dxf>
      <font>
        <color theme="0"/>
      </font>
      <fill>
        <patternFill>
          <bgColor theme="0"/>
        </patternFill>
      </fill>
    </dxf>
    <dxf>
      <fill>
        <patternFill>
          <bgColor theme="0"/>
        </patternFill>
      </fill>
    </dxf>
    <dxf>
      <font>
        <b/>
        <i val="0"/>
        <color rgb="FFFF0000"/>
      </font>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124069</xdr:colOff>
      <xdr:row>1</xdr:row>
      <xdr:rowOff>50807</xdr:rowOff>
    </xdr:from>
    <xdr:to>
      <xdr:col>17</xdr:col>
      <xdr:colOff>40187</xdr:colOff>
      <xdr:row>1</xdr:row>
      <xdr:rowOff>499397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9089" y="363227"/>
          <a:ext cx="1419831" cy="448590"/>
        </a:xfrm>
        <a:prstGeom prst="rect">
          <a:avLst/>
        </a:prstGeom>
      </xdr:spPr>
    </xdr:pic>
    <xdr:clientData/>
  </xdr:twoCellAnchor>
  <xdr:twoCellAnchor editAs="oneCell">
    <xdr:from>
      <xdr:col>25</xdr:col>
      <xdr:colOff>381000</xdr:colOff>
      <xdr:row>1</xdr:row>
      <xdr:rowOff>0</xdr:rowOff>
    </xdr:from>
    <xdr:to>
      <xdr:col>27</xdr:col>
      <xdr:colOff>712324</xdr:colOff>
      <xdr:row>1</xdr:row>
      <xdr:rowOff>438729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30250" y="304800"/>
          <a:ext cx="1423978" cy="4387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C82"/>
  <sheetViews>
    <sheetView showGridLines="0" tabSelected="1" zoomScale="85" zoomScaleNormal="85" workbookViewId="0">
      <selection activeCell="A74" sqref="A74:B74"/>
    </sheetView>
  </sheetViews>
  <sheetFormatPr baseColWidth="10" defaultRowHeight="14" x14ac:dyDescent="0.3"/>
  <cols>
    <col min="1" max="1" width="19.33203125" customWidth="1"/>
    <col min="2" max="2" width="15.83203125" customWidth="1"/>
    <col min="3" max="3" width="19.75" customWidth="1"/>
    <col min="4" max="4" width="20.58203125" customWidth="1"/>
    <col min="5" max="5" width="7" customWidth="1"/>
    <col min="6" max="6" width="17" customWidth="1"/>
    <col min="7" max="7" width="11.83203125" style="30" hidden="1" customWidth="1"/>
    <col min="8" max="8" width="15.58203125" style="30" hidden="1" customWidth="1"/>
    <col min="9" max="16" width="11.25" hidden="1" customWidth="1"/>
    <col min="17" max="17" width="2.58203125" customWidth="1"/>
    <col min="18" max="18" width="15.25" style="105" customWidth="1"/>
    <col min="19" max="21" width="10.08203125" style="105" customWidth="1"/>
    <col min="22" max="22" width="11.75" style="105" customWidth="1"/>
    <col min="23" max="23" width="2.58203125" style="105" customWidth="1"/>
    <col min="24" max="24" width="11.75" style="105" customWidth="1"/>
    <col min="25" max="25" width="2.58203125" style="105" customWidth="1"/>
    <col min="26" max="26" width="11.75" style="105" customWidth="1"/>
    <col min="27" max="27" width="2.58203125" style="105" customWidth="1"/>
    <col min="28" max="28" width="14.83203125" style="105" customWidth="1"/>
  </cols>
  <sheetData>
    <row r="1" spans="1:28" ht="24.65" customHeight="1" x14ac:dyDescent="0.3">
      <c r="A1" s="280" t="s">
        <v>12</v>
      </c>
      <c r="B1" s="280"/>
      <c r="C1" s="280"/>
      <c r="D1" s="280"/>
      <c r="E1" s="280"/>
      <c r="F1" s="280"/>
      <c r="G1" s="120"/>
      <c r="H1" s="120"/>
      <c r="I1" s="114"/>
      <c r="J1" s="114"/>
      <c r="K1" s="114"/>
      <c r="L1" s="114"/>
      <c r="M1" s="114"/>
      <c r="N1" s="114"/>
      <c r="O1" s="114"/>
      <c r="P1" s="114"/>
    </row>
    <row r="2" spans="1:28" ht="60.75" customHeight="1" x14ac:dyDescent="0.3">
      <c r="A2" s="298" t="s">
        <v>143</v>
      </c>
      <c r="B2" s="298"/>
      <c r="C2" s="298"/>
      <c r="D2" s="298"/>
      <c r="E2" s="298"/>
      <c r="F2" s="53"/>
      <c r="G2" s="4"/>
      <c r="H2" s="4"/>
      <c r="I2" s="4"/>
      <c r="J2" s="5"/>
    </row>
    <row r="3" spans="1:28" ht="18" customHeight="1" x14ac:dyDescent="0.3">
      <c r="A3" s="297" t="s">
        <v>13</v>
      </c>
      <c r="B3" s="297"/>
      <c r="C3" s="297"/>
      <c r="D3" s="297"/>
      <c r="E3" s="297"/>
      <c r="F3" s="297"/>
      <c r="G3" s="4"/>
      <c r="H3" s="4"/>
      <c r="I3" s="4"/>
      <c r="J3" s="5"/>
    </row>
    <row r="4" spans="1:28" s="6" customFormat="1" ht="18.75" customHeight="1" x14ac:dyDescent="0.3">
      <c r="A4" s="17" t="s">
        <v>14</v>
      </c>
      <c r="B4" s="161"/>
      <c r="C4" s="161"/>
      <c r="D4" s="32" t="s">
        <v>15</v>
      </c>
      <c r="E4" s="161"/>
      <c r="F4" s="18"/>
      <c r="G4" s="3"/>
      <c r="H4" s="3"/>
      <c r="R4" s="126" t="str">
        <f>+A4</f>
        <v>Entreprise</v>
      </c>
      <c r="S4" s="127"/>
      <c r="T4" s="127"/>
      <c r="U4" s="128"/>
      <c r="V4" s="244" t="str">
        <f>+D4</f>
        <v>Caisse de chômage</v>
      </c>
      <c r="W4" s="245"/>
      <c r="X4" s="245"/>
      <c r="Y4" s="245"/>
      <c r="Z4" s="245"/>
      <c r="AA4" s="245"/>
      <c r="AB4" s="246"/>
    </row>
    <row r="5" spans="1:28" s="6" customFormat="1" ht="18.75" customHeight="1" x14ac:dyDescent="0.3">
      <c r="A5" s="290"/>
      <c r="B5" s="291"/>
      <c r="C5" s="291"/>
      <c r="D5" s="282"/>
      <c r="E5" s="283"/>
      <c r="F5" s="284"/>
      <c r="G5" s="3"/>
      <c r="H5" s="3"/>
      <c r="R5" s="263" t="str">
        <f>IF(ISBLANK(A5),"",A5)</f>
        <v/>
      </c>
      <c r="S5" s="264"/>
      <c r="T5" s="264"/>
      <c r="U5" s="265"/>
      <c r="V5" s="247" t="str">
        <f>IF(ISBLANK(D5),"",D5)</f>
        <v/>
      </c>
      <c r="W5" s="248"/>
      <c r="X5" s="248"/>
      <c r="Y5" s="248"/>
      <c r="Z5" s="248"/>
      <c r="AA5" s="248"/>
      <c r="AB5" s="249"/>
    </row>
    <row r="6" spans="1:28" s="6" customFormat="1" ht="18.75" customHeight="1" x14ac:dyDescent="0.3">
      <c r="A6" s="290"/>
      <c r="B6" s="291"/>
      <c r="C6" s="291"/>
      <c r="D6" s="285"/>
      <c r="E6" s="286"/>
      <c r="F6" s="287"/>
      <c r="G6" s="3"/>
      <c r="H6" s="3"/>
      <c r="R6" s="263" t="str">
        <f>IF(ISBLANK(A6),"",A6)</f>
        <v/>
      </c>
      <c r="S6" s="264"/>
      <c r="T6" s="264"/>
      <c r="U6" s="265"/>
      <c r="V6" s="250" t="str">
        <f>IF(ISBLANK(D6),"",D6)</f>
        <v/>
      </c>
      <c r="W6" s="251"/>
      <c r="X6" s="251"/>
      <c r="Y6" s="251"/>
      <c r="Z6" s="251"/>
      <c r="AA6" s="251"/>
      <c r="AB6" s="252"/>
    </row>
    <row r="7" spans="1:28" s="6" customFormat="1" ht="18.75" customHeight="1" x14ac:dyDescent="0.3">
      <c r="A7" s="290"/>
      <c r="B7" s="291"/>
      <c r="C7" s="291"/>
      <c r="D7" s="285"/>
      <c r="E7" s="286"/>
      <c r="F7" s="287"/>
      <c r="G7" s="3"/>
      <c r="H7" s="3"/>
      <c r="R7" s="263" t="str">
        <f>IF(ISBLANK(A7),"",A7)</f>
        <v/>
      </c>
      <c r="S7" s="264"/>
      <c r="T7" s="264"/>
      <c r="U7" s="265"/>
      <c r="V7" s="250" t="str">
        <f>IF(ISBLANK(D7),"",D7)</f>
        <v/>
      </c>
      <c r="W7" s="251"/>
      <c r="X7" s="251"/>
      <c r="Y7" s="251"/>
      <c r="Z7" s="251"/>
      <c r="AA7" s="251"/>
      <c r="AB7" s="252"/>
    </row>
    <row r="8" spans="1:28" s="6" customFormat="1" ht="18.75" customHeight="1" x14ac:dyDescent="0.3">
      <c r="A8" s="290"/>
      <c r="B8" s="291"/>
      <c r="C8" s="291"/>
      <c r="D8" s="294"/>
      <c r="E8" s="295"/>
      <c r="F8" s="296"/>
      <c r="G8" s="3"/>
      <c r="H8" s="61" t="s">
        <v>4</v>
      </c>
      <c r="I8" s="6" t="s">
        <v>11</v>
      </c>
      <c r="R8" s="263" t="str">
        <f>IF(ISBLANK(A8),"",A8)</f>
        <v/>
      </c>
      <c r="S8" s="264"/>
      <c r="T8" s="264"/>
      <c r="U8" s="265"/>
      <c r="V8" s="266" t="str">
        <f>IF(ISBLANK(D8),"",D8)</f>
        <v/>
      </c>
      <c r="W8" s="256"/>
      <c r="X8" s="256"/>
      <c r="Y8" s="256"/>
      <c r="Z8" s="256"/>
      <c r="AA8" s="256"/>
      <c r="AB8" s="257"/>
    </row>
    <row r="9" spans="1:28" s="6" customFormat="1" ht="18.75" customHeight="1" x14ac:dyDescent="0.3">
      <c r="A9" s="21" t="s">
        <v>16</v>
      </c>
      <c r="B9" s="292"/>
      <c r="C9" s="293"/>
      <c r="D9" s="33"/>
      <c r="E9" s="19"/>
      <c r="F9" s="20"/>
      <c r="G9" s="3"/>
      <c r="H9" s="63">
        <v>44378</v>
      </c>
      <c r="I9" s="103">
        <v>6.4000000000000001E-2</v>
      </c>
      <c r="R9" s="129" t="str">
        <f>+A9</f>
        <v>Secteur d'exploitation</v>
      </c>
      <c r="S9" s="256" t="str">
        <f>IF(ISBLANK(B9),"",B9)</f>
        <v/>
      </c>
      <c r="T9" s="256"/>
      <c r="U9" s="257"/>
      <c r="V9" s="130"/>
      <c r="W9" s="131"/>
      <c r="X9" s="131"/>
      <c r="Y9" s="122"/>
      <c r="Z9" s="122"/>
      <c r="AA9" s="122"/>
      <c r="AB9" s="121"/>
    </row>
    <row r="10" spans="1:28" s="6" customFormat="1" ht="18.75" customHeight="1" x14ac:dyDescent="0.3">
      <c r="A10" s="22" t="s">
        <v>17</v>
      </c>
      <c r="B10" s="288"/>
      <c r="C10" s="289"/>
      <c r="D10" s="175"/>
      <c r="E10" s="24"/>
      <c r="F10" s="25"/>
      <c r="G10" s="3"/>
      <c r="H10" s="63">
        <v>44409</v>
      </c>
      <c r="I10" s="103">
        <v>6.4000000000000001E-2</v>
      </c>
      <c r="R10" s="140" t="str">
        <f>+A10</f>
        <v>REE + Sct. No.</v>
      </c>
      <c r="S10" s="254" t="str">
        <f>IF(ISBLANK(B10),"",B10)</f>
        <v/>
      </c>
      <c r="T10" s="254"/>
      <c r="U10" s="255"/>
      <c r="V10" s="141"/>
      <c r="W10" s="142"/>
      <c r="X10" s="142"/>
      <c r="Y10" s="143"/>
      <c r="Z10" s="143"/>
      <c r="AA10" s="143"/>
      <c r="AB10" s="144"/>
    </row>
    <row r="11" spans="1:28" s="6" customFormat="1" ht="18.75" customHeight="1" x14ac:dyDescent="0.3">
      <c r="A11" s="21" t="s">
        <v>18</v>
      </c>
      <c r="B11" s="288"/>
      <c r="C11" s="289"/>
      <c r="D11" s="175"/>
      <c r="E11" s="24"/>
      <c r="F11" s="25"/>
      <c r="G11" s="3"/>
      <c r="H11" s="63">
        <v>44440</v>
      </c>
      <c r="I11" s="103">
        <v>6.4000000000000001E-2</v>
      </c>
      <c r="R11" s="129"/>
      <c r="S11" s="256" t="str">
        <f>IF(ISBLANK(B11),"",B11)</f>
        <v/>
      </c>
      <c r="T11" s="256"/>
      <c r="U11" s="257"/>
      <c r="V11" s="132"/>
      <c r="W11" s="133"/>
      <c r="X11" s="133"/>
      <c r="Y11" s="122"/>
      <c r="Z11" s="122"/>
      <c r="AA11" s="122"/>
      <c r="AB11" s="121"/>
    </row>
    <row r="12" spans="1:28" s="6" customFormat="1" ht="18.75" customHeight="1" x14ac:dyDescent="0.3">
      <c r="A12" s="21" t="s">
        <v>19</v>
      </c>
      <c r="B12" s="288"/>
      <c r="C12" s="289"/>
      <c r="D12" s="175"/>
      <c r="E12" s="24"/>
      <c r="F12" s="25"/>
      <c r="G12" s="3"/>
      <c r="H12" s="233"/>
      <c r="I12" s="234"/>
      <c r="R12" s="258" t="s">
        <v>59</v>
      </c>
      <c r="S12" s="259"/>
      <c r="T12" s="259"/>
      <c r="U12" s="259"/>
      <c r="V12" s="259"/>
      <c r="W12" s="259"/>
      <c r="X12" s="259"/>
      <c r="Y12" s="259"/>
      <c r="Z12" s="259"/>
      <c r="AA12" s="259"/>
      <c r="AB12" s="260"/>
    </row>
    <row r="13" spans="1:28" s="6" customFormat="1" ht="18.75" customHeight="1" x14ac:dyDescent="0.3">
      <c r="A13" s="21" t="s">
        <v>2</v>
      </c>
      <c r="B13" s="288"/>
      <c r="C13" s="289"/>
      <c r="D13" s="175"/>
      <c r="E13" s="24"/>
      <c r="F13" s="25"/>
      <c r="G13" s="3"/>
      <c r="H13" s="233"/>
      <c r="I13" s="234"/>
      <c r="R13" s="258"/>
      <c r="S13" s="259"/>
      <c r="T13" s="259"/>
      <c r="U13" s="259"/>
      <c r="V13" s="259"/>
      <c r="W13" s="259"/>
      <c r="X13" s="259"/>
      <c r="Y13" s="259"/>
      <c r="Z13" s="259"/>
      <c r="AA13" s="259"/>
      <c r="AB13" s="260"/>
    </row>
    <row r="14" spans="1:28" s="6" customFormat="1" ht="18.75" customHeight="1" x14ac:dyDescent="0.3">
      <c r="A14" s="21" t="s">
        <v>20</v>
      </c>
      <c r="B14" s="19"/>
      <c r="C14" s="24"/>
      <c r="D14" s="175"/>
      <c r="E14" s="24"/>
      <c r="F14" s="25"/>
      <c r="G14" s="3"/>
      <c r="H14" s="233"/>
      <c r="I14" s="234"/>
      <c r="R14" s="258"/>
      <c r="S14" s="259"/>
      <c r="T14" s="259"/>
      <c r="U14" s="259"/>
      <c r="V14" s="259"/>
      <c r="W14" s="259"/>
      <c r="X14" s="259"/>
      <c r="Y14" s="259"/>
      <c r="Z14" s="259"/>
      <c r="AA14" s="259"/>
      <c r="AB14" s="260"/>
    </row>
    <row r="15" spans="1:28" s="6" customFormat="1" ht="21.75" customHeight="1" x14ac:dyDescent="0.3">
      <c r="A15" s="302"/>
      <c r="B15" s="303"/>
      <c r="C15" s="303"/>
      <c r="D15" s="303"/>
      <c r="E15" s="303"/>
      <c r="F15" s="304"/>
      <c r="G15" s="3"/>
      <c r="H15" s="233"/>
      <c r="I15" s="234"/>
      <c r="R15" s="267"/>
      <c r="S15" s="268"/>
      <c r="T15" s="268"/>
      <c r="U15" s="268"/>
      <c r="V15" s="268"/>
      <c r="W15" s="268"/>
      <c r="X15" s="268"/>
      <c r="Y15" s="268"/>
      <c r="Z15" s="268"/>
      <c r="AA15" s="268"/>
      <c r="AB15" s="269"/>
    </row>
    <row r="16" spans="1:28" s="26" customFormat="1" ht="30" customHeight="1" x14ac:dyDescent="0.3">
      <c r="A16" s="54" t="s">
        <v>21</v>
      </c>
      <c r="B16" s="55"/>
      <c r="C16" s="62">
        <v>44378</v>
      </c>
      <c r="D16" s="300" t="s">
        <v>22</v>
      </c>
      <c r="E16" s="300"/>
      <c r="F16" s="301"/>
      <c r="G16" s="49">
        <f>IF(C16="","",NETWORKDAYS(C16,EOMONTH(C16,0)))</f>
        <v>22</v>
      </c>
      <c r="H16" s="50"/>
      <c r="J16" s="57" t="s">
        <v>3</v>
      </c>
      <c r="R16" s="261" t="str">
        <f>+A16</f>
        <v>Période de décompte (mois)</v>
      </c>
      <c r="S16" s="262"/>
      <c r="T16" s="262"/>
      <c r="U16" s="253">
        <f>IF(ISBLANK(C16),"",+C16)</f>
        <v>44378</v>
      </c>
      <c r="V16" s="253"/>
      <c r="W16" s="123"/>
      <c r="X16" s="123"/>
      <c r="Y16" s="123"/>
      <c r="Z16" s="123"/>
      <c r="AA16" s="123"/>
      <c r="AB16" s="123"/>
    </row>
    <row r="17" spans="1:28" s="6" customFormat="1" x14ac:dyDescent="0.3">
      <c r="A17" s="281" t="str">
        <f>IF(OR(I17=I18,I17="",I18=""),"",J17)</f>
        <v/>
      </c>
      <c r="B17" s="281"/>
      <c r="C17" s="281"/>
      <c r="D17" s="281"/>
      <c r="E17" s="281"/>
      <c r="F17" s="281"/>
      <c r="G17" s="3"/>
      <c r="H17" s="3"/>
      <c r="I17" s="59" t="str">
        <f>IF(C16="","",TEXT(C16,"MM"))</f>
        <v>07</v>
      </c>
      <c r="J17" s="58" t="s">
        <v>43</v>
      </c>
      <c r="R17" s="106"/>
      <c r="S17" s="106"/>
      <c r="T17" s="106"/>
      <c r="U17" s="125"/>
      <c r="V17" s="106"/>
      <c r="W17" s="106"/>
      <c r="X17" s="106"/>
      <c r="Y17" s="106"/>
      <c r="Z17" s="106"/>
      <c r="AA17" s="106"/>
      <c r="AB17" s="106"/>
    </row>
    <row r="18" spans="1:28" ht="36.65" customHeight="1" x14ac:dyDescent="0.3">
      <c r="A18" s="305" t="s">
        <v>107</v>
      </c>
      <c r="B18" s="306"/>
      <c r="C18" s="306"/>
      <c r="D18" s="306"/>
      <c r="E18" s="306"/>
      <c r="F18" s="307"/>
      <c r="I18" s="46" t="str">
        <f>IF(C19="","",TEXT(C19,"MM"))</f>
        <v/>
      </c>
      <c r="L18" s="203"/>
      <c r="R18" s="243" t="s">
        <v>100</v>
      </c>
      <c r="S18" s="243"/>
      <c r="T18" s="243"/>
      <c r="U18" s="243"/>
      <c r="V18" s="243"/>
      <c r="W18" s="243"/>
      <c r="X18" s="243"/>
      <c r="Y18" s="243"/>
      <c r="Z18" s="243"/>
      <c r="AA18" s="243"/>
      <c r="AB18" s="243"/>
    </row>
    <row r="19" spans="1:28" ht="22.9" customHeight="1" x14ac:dyDescent="0.3">
      <c r="A19" s="40"/>
      <c r="B19" s="39" t="s">
        <v>23</v>
      </c>
      <c r="C19" s="45"/>
      <c r="D19" s="39" t="s">
        <v>24</v>
      </c>
      <c r="E19" s="309"/>
      <c r="F19" s="310"/>
      <c r="G19" s="60">
        <f>IF(AND(C19&gt;0,E19&gt;0),NETWORKDAYS(C19,E19),G16)</f>
        <v>22</v>
      </c>
      <c r="I19" s="46" t="str">
        <f>IF(E19="","",TEXT(E19,"MM"))</f>
        <v/>
      </c>
      <c r="R19" s="243"/>
      <c r="S19" s="243"/>
      <c r="T19" s="243"/>
      <c r="U19" s="243"/>
      <c r="V19" s="243"/>
      <c r="W19" s="243"/>
      <c r="X19" s="243"/>
      <c r="Y19" s="243"/>
      <c r="Z19" s="243"/>
      <c r="AA19" s="243"/>
      <c r="AB19" s="243"/>
    </row>
    <row r="20" spans="1:28" ht="19.149999999999999" customHeight="1" x14ac:dyDescent="0.3">
      <c r="A20" s="41"/>
      <c r="B20" s="42"/>
      <c r="C20" s="43"/>
      <c r="D20" s="42"/>
      <c r="E20" s="47"/>
      <c r="F20" s="44">
        <f>IF(I18=I19,G19,J20)</f>
        <v>22</v>
      </c>
      <c r="G20" s="56"/>
      <c r="J20" s="178" t="s">
        <v>44</v>
      </c>
      <c r="R20" s="243"/>
      <c r="S20" s="243"/>
      <c r="T20" s="243"/>
      <c r="U20" s="243"/>
      <c r="V20" s="243"/>
      <c r="W20" s="243"/>
      <c r="X20" s="243"/>
      <c r="Y20" s="243"/>
      <c r="Z20" s="243"/>
      <c r="AA20" s="243"/>
      <c r="AB20" s="243"/>
    </row>
    <row r="21" spans="1:28" ht="17.5" customHeight="1" x14ac:dyDescent="0.3">
      <c r="A21" s="272" t="s">
        <v>88</v>
      </c>
      <c r="B21" s="272"/>
      <c r="C21" s="272"/>
      <c r="D21" s="272"/>
      <c r="E21" s="272"/>
      <c r="F21" s="272"/>
      <c r="G21" s="56"/>
      <c r="R21" s="145"/>
      <c r="S21" s="145"/>
      <c r="T21" s="145"/>
      <c r="U21" s="145"/>
      <c r="V21" s="278" t="s">
        <v>60</v>
      </c>
      <c r="W21" s="278"/>
      <c r="X21" s="278"/>
      <c r="Y21" s="278"/>
      <c r="Z21" s="278"/>
      <c r="AA21" s="145"/>
      <c r="AB21" s="145"/>
    </row>
    <row r="22" spans="1:28" ht="24" customHeight="1" x14ac:dyDescent="0.3">
      <c r="A22" s="273"/>
      <c r="B22" s="273"/>
      <c r="C22" s="273"/>
      <c r="D22" s="273"/>
      <c r="E22" s="273"/>
      <c r="F22" s="273"/>
      <c r="G22" s="3"/>
      <c r="V22" s="278"/>
      <c r="W22" s="278"/>
      <c r="X22" s="278"/>
      <c r="Y22" s="278"/>
      <c r="Z22" s="278"/>
    </row>
    <row r="23" spans="1:28" ht="28" x14ac:dyDescent="0.3">
      <c r="A23" s="274" t="s">
        <v>25</v>
      </c>
      <c r="B23" s="274"/>
      <c r="C23" s="274"/>
      <c r="D23" s="274"/>
      <c r="E23" s="2"/>
      <c r="F23" s="13"/>
      <c r="G23" s="3"/>
      <c r="R23" s="270" t="str">
        <f>+A23</f>
        <v>Pertes de travail pour raisons économiques</v>
      </c>
      <c r="S23" s="270"/>
      <c r="T23" s="270"/>
      <c r="U23" s="270"/>
      <c r="V23" s="107" t="s">
        <v>7</v>
      </c>
      <c r="W23" s="108"/>
      <c r="X23" s="107" t="s">
        <v>98</v>
      </c>
      <c r="Y23" s="108"/>
      <c r="Z23" s="107" t="s">
        <v>8</v>
      </c>
      <c r="AB23" s="109" t="s">
        <v>61</v>
      </c>
    </row>
    <row r="24" spans="1:28" ht="25.5" customHeight="1" x14ac:dyDescent="0.3">
      <c r="A24" s="308" t="s">
        <v>26</v>
      </c>
      <c r="B24" s="308"/>
      <c r="C24" s="29"/>
      <c r="D24" s="29"/>
      <c r="E24" s="23"/>
      <c r="F24" s="134">
        <f>+AB24</f>
        <v>0</v>
      </c>
      <c r="G24" s="3"/>
      <c r="P24">
        <f>COLUMN('Attribution aux cat. de salaire'!$E$71)</f>
        <v>5</v>
      </c>
      <c r="R24" s="276" t="str">
        <f>+A24</f>
        <v>Nombre de travailleurs ayants droit</v>
      </c>
      <c r="S24" s="276"/>
      <c r="T24" s="276"/>
      <c r="U24" s="277"/>
      <c r="V24" s="134">
        <f>VLOOKUP(V$23,'Attribution aux cat. de salaire'!$A$72:$M$74,$P24,FALSE)</f>
        <v>0</v>
      </c>
      <c r="W24" s="110"/>
      <c r="X24" s="134">
        <f>VLOOKUP(X$23,'Attribution aux cat. de salaire'!$A$72:$M$74,$P24,FALSE)</f>
        <v>0</v>
      </c>
      <c r="Y24" s="110"/>
      <c r="Z24" s="134">
        <f>VLOOKUP(Z$23,'Attribution aux cat. de salaire'!$A$72:$M$74,$P24,FALSE)</f>
        <v>0</v>
      </c>
      <c r="AA24" s="110"/>
      <c r="AB24" s="134">
        <f>SUM(V24,X24,Z24)</f>
        <v>0</v>
      </c>
    </row>
    <row r="25" spans="1:28" ht="25.5" customHeight="1" x14ac:dyDescent="0.3">
      <c r="A25" s="23" t="s">
        <v>27</v>
      </c>
      <c r="B25" s="23"/>
      <c r="C25" s="29"/>
      <c r="D25" s="176"/>
      <c r="E25" s="177"/>
      <c r="F25" s="193">
        <f>+AB25</f>
        <v>0</v>
      </c>
      <c r="G25" s="3"/>
      <c r="I25" s="178" t="s">
        <v>32</v>
      </c>
      <c r="J25" s="192"/>
      <c r="K25" s="34"/>
      <c r="O25" s="5"/>
      <c r="P25">
        <f>COLUMN('Attribution aux cat. de salaire'!$F$71)</f>
        <v>6</v>
      </c>
      <c r="R25" s="276" t="str">
        <f>+A25</f>
        <v>Nombre de travailleurs concernés par la réduction de l’horaire de travail (RHT)</v>
      </c>
      <c r="S25" s="276"/>
      <c r="T25" s="276"/>
      <c r="U25" s="277"/>
      <c r="V25" s="134">
        <f>VLOOKUP(V$23,'Attribution aux cat. de salaire'!$A$72:$M$74,$P25,FALSE)</f>
        <v>0</v>
      </c>
      <c r="W25" s="110"/>
      <c r="X25" s="134">
        <f>VLOOKUP(X$23,'Attribution aux cat. de salaire'!$A$72:$M$74,$P25,FALSE)</f>
        <v>0</v>
      </c>
      <c r="Y25" s="110"/>
      <c r="Z25" s="134">
        <f>VLOOKUP(Z$23,'Attribution aux cat. de salaire'!$A$72:$M$74,$P25,FALSE)</f>
        <v>0</v>
      </c>
      <c r="AA25" s="110"/>
      <c r="AB25" s="193">
        <f>IF(SUM(V25,X25,Z25)&gt;AB24,I25,SUM(V25,X25,Z25))</f>
        <v>0</v>
      </c>
    </row>
    <row r="26" spans="1:28" ht="25.5" customHeight="1" x14ac:dyDescent="0.3">
      <c r="A26" s="163"/>
      <c r="B26" s="29"/>
      <c r="C26" s="29"/>
      <c r="D26" s="29"/>
      <c r="E26" s="23"/>
      <c r="F26" s="176"/>
      <c r="G26" s="188">
        <f>IF(X26="---",0,+X26/5*F20)</f>
        <v>0</v>
      </c>
      <c r="L26" s="67"/>
      <c r="M26" s="67"/>
      <c r="N26" s="67"/>
      <c r="O26" s="67"/>
      <c r="P26" s="67"/>
      <c r="Q26" s="67"/>
      <c r="R26" s="279" t="s">
        <v>87</v>
      </c>
      <c r="S26" s="279"/>
      <c r="T26" s="279"/>
      <c r="U26" s="279"/>
      <c r="V26" s="110"/>
      <c r="W26" s="110"/>
      <c r="X26" s="221" t="str">
        <f>+'Attribution aux cat. de salaire'!G73</f>
        <v>---</v>
      </c>
      <c r="Y26" s="110"/>
      <c r="Z26" s="110"/>
      <c r="AA26" s="110"/>
      <c r="AB26" s="110"/>
    </row>
    <row r="27" spans="1:28" ht="25.5" customHeight="1" x14ac:dyDescent="0.3">
      <c r="A27" s="271" t="s">
        <v>28</v>
      </c>
      <c r="B27" s="271"/>
      <c r="C27" s="271"/>
      <c r="D27" s="271"/>
      <c r="E27" s="12" t="s">
        <v>29</v>
      </c>
      <c r="F27" s="135">
        <f>+AB27</f>
        <v>0</v>
      </c>
      <c r="G27" s="7"/>
      <c r="O27" s="52"/>
      <c r="P27">
        <f>COLUMN('Attribution aux cat. de salaire'!$H$71)</f>
        <v>8</v>
      </c>
      <c r="Q27" s="52"/>
      <c r="R27" s="276" t="str">
        <f>+A27</f>
        <v>Somme globale des heures à effectuer normalement pour tous les travailleurs ayants droit</v>
      </c>
      <c r="S27" s="276"/>
      <c r="T27" s="276"/>
      <c r="U27" s="277"/>
      <c r="V27" s="135">
        <f>VLOOKUP(V$23,'Attribution aux cat. de salaire'!$A$72:$M$74,$P27,FALSE)</f>
        <v>0</v>
      </c>
      <c r="W27" s="110"/>
      <c r="X27" s="135">
        <f>VLOOKUP(X$23,'Attribution aux cat. de salaire'!$A$72:$M$74,$P27,FALSE)</f>
        <v>0</v>
      </c>
      <c r="Y27" s="110"/>
      <c r="Z27" s="135">
        <f>VLOOKUP(Z$23,'Attribution aux cat. de salaire'!$A$72:$M$74,$P27,FALSE)</f>
        <v>0</v>
      </c>
      <c r="AA27" s="110"/>
      <c r="AB27" s="135">
        <f>SUM(V27,X27,Z27)</f>
        <v>0</v>
      </c>
    </row>
    <row r="28" spans="1:28" ht="25.5" customHeight="1" x14ac:dyDescent="0.3">
      <c r="A28" s="271" t="s">
        <v>30</v>
      </c>
      <c r="B28" s="271"/>
      <c r="C28" s="271"/>
      <c r="D28" s="271"/>
      <c r="E28" s="12" t="s">
        <v>29</v>
      </c>
      <c r="F28" s="135">
        <f>+AB28</f>
        <v>0</v>
      </c>
      <c r="G28" s="7"/>
      <c r="O28" s="52"/>
      <c r="P28">
        <f>COLUMN('Attribution aux cat. de salaire'!$I$71)</f>
        <v>9</v>
      </c>
      <c r="Q28" s="52"/>
      <c r="R28" s="276" t="str">
        <f>+A28</f>
        <v>Somme des heures perdues pour des raisons économiques pour tous les travailleurs concernés par la RHT</v>
      </c>
      <c r="S28" s="276"/>
      <c r="T28" s="276"/>
      <c r="U28" s="277"/>
      <c r="V28" s="135">
        <f>IF(V25=0,0,VLOOKUP(V$23,'Attribution aux cat. de salaire'!$A$72:$M$74,$P28,FALSE))</f>
        <v>0</v>
      </c>
      <c r="W28" s="110"/>
      <c r="X28" s="135">
        <f>IF(X25=0,0,VLOOKUP(X$23,'Attribution aux cat. de salaire'!$A$72:$M$74,$P28,FALSE))</f>
        <v>0</v>
      </c>
      <c r="Y28" s="110"/>
      <c r="Z28" s="135">
        <f>IF(Z25=0,0,VLOOKUP(Z$23,'Attribution aux cat. de salaire'!$A$72:$M$74,$P28,FALSE))</f>
        <v>0</v>
      </c>
      <c r="AA28" s="110"/>
      <c r="AB28" s="135">
        <f>SUM(V28,X28,Z28)</f>
        <v>0</v>
      </c>
    </row>
    <row r="29" spans="1:28" ht="25.5" customHeight="1" x14ac:dyDescent="0.3">
      <c r="A29" s="299" t="s">
        <v>31</v>
      </c>
      <c r="B29" s="299"/>
      <c r="C29" s="299"/>
      <c r="D29" s="299"/>
      <c r="E29" s="12"/>
      <c r="F29" s="28">
        <f>+AB29</f>
        <v>0</v>
      </c>
      <c r="G29" s="8"/>
      <c r="J29" s="178" t="s">
        <v>33</v>
      </c>
      <c r="O29" s="52"/>
      <c r="P29" s="52"/>
      <c r="Q29" s="52"/>
      <c r="R29" s="276" t="str">
        <f>+A29</f>
        <v>Pourcentage de la perte de travail pour des raisons économiques</v>
      </c>
      <c r="S29" s="276"/>
      <c r="T29" s="276"/>
      <c r="U29" s="277"/>
      <c r="V29" s="136">
        <f>IF(V28=0,0,IF(V28&gt;V27,$J29,V28/V27))</f>
        <v>0</v>
      </c>
      <c r="W29" s="110"/>
      <c r="X29" s="136">
        <f>IF(X28=0,0,IF(X28&gt;X27,$J29,X28/X27))</f>
        <v>0</v>
      </c>
      <c r="Y29" s="110"/>
      <c r="Z29" s="136">
        <f>IF(Z28=0,0,IF(Z28&gt;Z27,$J29,Z28/Z27))</f>
        <v>0</v>
      </c>
      <c r="AA29" s="110"/>
      <c r="AB29" s="136">
        <f>IF(AB28=0,0,IF(OR(ISTEXT(V29),ISTEXT(X29),ISTEXT(Z29)),$J29,IF(AB28&gt;AB27,$J29,AB28/AB27)))</f>
        <v>0</v>
      </c>
    </row>
    <row r="30" spans="1:28" ht="28.9" customHeight="1" x14ac:dyDescent="0.3">
      <c r="A30" s="320" t="s">
        <v>83</v>
      </c>
      <c r="B30" s="320"/>
      <c r="C30" s="320"/>
      <c r="D30" s="320"/>
      <c r="E30" s="320"/>
      <c r="F30" s="320"/>
      <c r="G30" s="9"/>
      <c r="V30" s="110"/>
      <c r="W30" s="110"/>
      <c r="X30" s="110"/>
      <c r="Y30" s="110"/>
      <c r="Z30" s="110"/>
      <c r="AA30" s="110"/>
      <c r="AB30" s="110"/>
    </row>
    <row r="31" spans="1:28" ht="25.5" customHeight="1" x14ac:dyDescent="0.3">
      <c r="A31" s="274" t="s">
        <v>34</v>
      </c>
      <c r="B31" s="274"/>
      <c r="C31" s="274"/>
      <c r="D31" s="274"/>
      <c r="E31" s="2"/>
      <c r="F31" s="13"/>
      <c r="G31" s="162"/>
      <c r="I31" s="52"/>
      <c r="J31" s="52"/>
      <c r="K31" s="52"/>
      <c r="R31" s="270" t="str">
        <f>+A31</f>
        <v>Perte de gain</v>
      </c>
      <c r="S31" s="270"/>
      <c r="T31" s="270"/>
      <c r="U31" s="270"/>
      <c r="V31" s="110"/>
      <c r="W31" s="110"/>
      <c r="X31" s="110"/>
      <c r="Y31" s="110"/>
      <c r="Z31" s="110"/>
      <c r="AA31" s="110"/>
      <c r="AB31" s="110"/>
    </row>
    <row r="32" spans="1:28" ht="33.65" customHeight="1" x14ac:dyDescent="0.3">
      <c r="A32" s="275" t="s">
        <v>35</v>
      </c>
      <c r="B32" s="275"/>
      <c r="C32" s="275"/>
      <c r="D32" s="275"/>
      <c r="E32" s="14" t="s">
        <v>36</v>
      </c>
      <c r="F32" s="135">
        <f>+AB32</f>
        <v>0</v>
      </c>
      <c r="G32" s="3"/>
      <c r="P32">
        <f>COLUMN('Attribution aux cat. de salaire'!$L$71)</f>
        <v>12</v>
      </c>
      <c r="R32" s="276" t="str">
        <f>+A32</f>
        <v>Somme des salaires soumis aux cotisations AVS de tous les travailleurs ayants droit
(max. 12'350 francs par personne)</v>
      </c>
      <c r="S32" s="276"/>
      <c r="T32" s="276"/>
      <c r="U32" s="277"/>
      <c r="V32" s="135">
        <f>VLOOKUP(V$23,'Attribution aux cat. de salaire'!$A$72:$M$74,$P32,FALSE)</f>
        <v>0</v>
      </c>
      <c r="W32" s="110"/>
      <c r="X32" s="135">
        <f>VLOOKUP(X$23,'Attribution aux cat. de salaire'!$A$72:$M$74,$P32,FALSE)</f>
        <v>0</v>
      </c>
      <c r="Y32" s="110"/>
      <c r="Z32" s="135">
        <f>VLOOKUP(Z$23,'Attribution aux cat. de salaire'!$A$72:$M$74,$P32,FALSE)</f>
        <v>0</v>
      </c>
      <c r="AA32" s="110"/>
      <c r="AB32" s="135">
        <f t="shared" ref="AB32" si="0">SUM(V32,X32,Z32)</f>
        <v>0</v>
      </c>
    </row>
    <row r="33" spans="1:28" ht="25.5" customHeight="1" x14ac:dyDescent="0.3">
      <c r="A33" s="271" t="s">
        <v>37</v>
      </c>
      <c r="B33" s="271"/>
      <c r="C33" s="271"/>
      <c r="D33" s="271"/>
      <c r="E33" s="14" t="s">
        <v>36</v>
      </c>
      <c r="F33" s="11">
        <f>+AB33</f>
        <v>0</v>
      </c>
      <c r="G33" s="204"/>
      <c r="H33" s="205"/>
      <c r="R33" s="276" t="str">
        <f>+A33</f>
        <v>Somme des salaires pour les heures perdues (% de la perte de travail pour des raisons économiques)</v>
      </c>
      <c r="S33" s="276"/>
      <c r="T33" s="276"/>
      <c r="U33" s="277"/>
      <c r="V33" s="111">
        <f>IF(ISTEXT(V29),"",ROUND(IF(OR(V32="",V32&gt;V24*12350),"",V32*V29)*20,0)/20)</f>
        <v>0</v>
      </c>
      <c r="X33" s="111">
        <f>IF(ISTEXT(X29),"",ROUND(IF(OR(X32="",X32&gt;X24*12350),"",X32*X29)*20,0)/20)</f>
        <v>0</v>
      </c>
      <c r="Z33" s="111">
        <f>IF(ISTEXT(Z29),"",ROUND(IF(OR(Z32="",Z32&gt;Z24*12350),"",Z32*Z29)*20,0)/20)</f>
        <v>0</v>
      </c>
      <c r="AB33" s="111">
        <f>IF(OR(ISTEXT(V33),ISTEXT(X33),ISTEXT(Z33)),"",SUM(V33,X33,Z33))</f>
        <v>0</v>
      </c>
    </row>
    <row r="34" spans="1:28" ht="26.5" customHeight="1" x14ac:dyDescent="0.3">
      <c r="A34" s="324" t="str">
        <f>IF(F32&gt;F24*12350,J34,"")</f>
        <v/>
      </c>
      <c r="B34" s="325"/>
      <c r="C34" s="325"/>
      <c r="D34" s="325"/>
      <c r="E34" s="325"/>
      <c r="F34" s="325"/>
      <c r="G34" s="3"/>
      <c r="J34" s="178" t="s">
        <v>38</v>
      </c>
    </row>
    <row r="35" spans="1:28" ht="25.5" customHeight="1" x14ac:dyDescent="0.3">
      <c r="A35" s="274" t="s">
        <v>39</v>
      </c>
      <c r="B35" s="274"/>
      <c r="C35" s="274"/>
      <c r="D35" s="274"/>
      <c r="E35" s="2"/>
      <c r="F35" s="13"/>
      <c r="G35" s="162"/>
      <c r="R35" s="270" t="str">
        <f>A35</f>
        <v>Calcul de l’indemnité</v>
      </c>
      <c r="S35" s="270"/>
      <c r="T35" s="311" t="s">
        <v>62</v>
      </c>
      <c r="U35" s="311"/>
      <c r="V35" s="124">
        <v>1</v>
      </c>
      <c r="W35" s="106"/>
      <c r="X35" s="214" t="str">
        <f>IF(ISERROR(+X36/X33),"",+X36/X33)</f>
        <v/>
      </c>
      <c r="Y35" s="106"/>
      <c r="Z35" s="124">
        <v>0.8</v>
      </c>
      <c r="AA35" s="106"/>
      <c r="AB35" s="124"/>
    </row>
    <row r="36" spans="1:28" ht="25.5" customHeight="1" x14ac:dyDescent="0.3">
      <c r="A36" s="299" t="s">
        <v>40</v>
      </c>
      <c r="B36" s="299"/>
      <c r="C36" s="299"/>
      <c r="D36" s="299"/>
      <c r="E36" s="14" t="s">
        <v>36</v>
      </c>
      <c r="F36" s="11">
        <f>+AB36</f>
        <v>0</v>
      </c>
      <c r="J36" t="s">
        <v>142</v>
      </c>
      <c r="R36" s="276" t="str">
        <f>+A36</f>
        <v>Indemnité de la somme des salaires pour les heures perdues</v>
      </c>
      <c r="S36" s="276"/>
      <c r="T36" s="276"/>
      <c r="U36" s="277"/>
      <c r="V36" s="111">
        <f>IF(ISTEXT(V33),"",ROUND(V33*V35*20,0)/20)</f>
        <v>0</v>
      </c>
      <c r="X36" s="135">
        <f>IF(ISTEXT(X33),"",IF(OR(G26=0,ISTEXT(X29)),0,MIN(MAX(+X33*Z35,3470/(X26/5*G16)*X28),X33)))</f>
        <v>0</v>
      </c>
      <c r="Z36" s="111">
        <f>IF(ISTEXT(Z33),"",ROUND(Z33*Z35*20,0)/20)</f>
        <v>0</v>
      </c>
      <c r="AB36" s="111">
        <f>IF(OR(ISTEXT(V36),ISTEXT(X36),ISTEXT(Z36)),"",SUM(V36,X36,Z36))</f>
        <v>0</v>
      </c>
    </row>
    <row r="37" spans="1:28" ht="25.5" customHeight="1" x14ac:dyDescent="0.3">
      <c r="A37" s="232" t="s">
        <v>140</v>
      </c>
      <c r="B37" s="232"/>
      <c r="C37" s="232"/>
      <c r="D37" s="232"/>
      <c r="E37" s="14" t="s">
        <v>36</v>
      </c>
      <c r="F37" s="16">
        <f>+AB37</f>
        <v>0</v>
      </c>
      <c r="J37" s="238">
        <f>IF(OR(V25=0,V24=0),0,IF(ROUND(V32/$F$20*V35/V24*V25*20,0)/20&gt;=ROUND(V36*20,0)/20,V36,ROUND(V32/$F$20*V35/V24*V25*20,0)/20))</f>
        <v>0</v>
      </c>
      <c r="K37" s="238"/>
      <c r="L37" s="238">
        <f>IF(OR(X35="",X25=0,X24=0),0,IF(ROUND(X32/$F$20*X35/X24*X25*20,0)/20&gt;=ROUND(X36*20,0)/20,X36,ROUND(X32/$F$20*X35/X24*X25*20,0)/20))</f>
        <v>0</v>
      </c>
      <c r="M37" s="238"/>
      <c r="N37" s="238">
        <f t="shared" ref="N37" si="1">IF(OR(Z25=0,Z24=0),0,IF(ROUND(Z32/$F$20*Z35/Z24*Z25*20,0)/20&gt;=ROUND(Z36*20,0)/20,Z36,ROUND(Z32/$F$20*Z35/Z24*Z25*20,0)/20))</f>
        <v>0</v>
      </c>
      <c r="R37" s="276" t="s">
        <v>141</v>
      </c>
      <c r="S37" s="276"/>
      <c r="T37" s="276"/>
      <c r="U37" s="277"/>
      <c r="V37" s="239">
        <f>-J37</f>
        <v>0</v>
      </c>
      <c r="W37" s="241"/>
      <c r="X37" s="240">
        <f t="shared" ref="X37:Z37" si="2">-L37</f>
        <v>0</v>
      </c>
      <c r="Y37" s="241"/>
      <c r="Z37" s="112">
        <f t="shared" si="2"/>
        <v>0</v>
      </c>
      <c r="AB37" s="112">
        <f>IF(OR(ISTEXT(V37),ISTEXT(X37),ISTEXT(Z37)),"",SUM(V37,X37,Z37))</f>
        <v>0</v>
      </c>
    </row>
    <row r="38" spans="1:28" ht="25.5" customHeight="1" x14ac:dyDescent="0.3">
      <c r="A38" s="232" t="s">
        <v>139</v>
      </c>
      <c r="B38" s="232"/>
      <c r="C38" s="232"/>
      <c r="D38" s="232"/>
      <c r="E38" s="14" t="s">
        <v>36</v>
      </c>
      <c r="F38" s="16">
        <f>+AB38</f>
        <v>0</v>
      </c>
      <c r="R38" s="236" t="s">
        <v>139</v>
      </c>
      <c r="S38" s="236"/>
      <c r="T38" s="236"/>
      <c r="U38" s="237"/>
      <c r="V38" s="112">
        <f>SUM(V36:V37)</f>
        <v>0</v>
      </c>
      <c r="W38" s="241"/>
      <c r="X38" s="235">
        <f>SUM(X36:X37)</f>
        <v>0</v>
      </c>
      <c r="Z38" s="112">
        <f>SUM(Z36:Z37)</f>
        <v>0</v>
      </c>
      <c r="AB38" s="112">
        <f>IF(OR(ISTEXT(V38),ISTEXT(X38),ISTEXT(Z38)),"",SUM(V38,X38,Z38))</f>
        <v>0</v>
      </c>
    </row>
    <row r="39" spans="1:28" ht="31.5" customHeight="1" thickBot="1" x14ac:dyDescent="0.35">
      <c r="A39" s="316" t="str">
        <f>IF(ISBLANK(C16),"",TEXT(VLOOKUP($C$16,$H$9:$I$11,2,FALSE),"0.000%"))&amp;" de cotisations employeur aux assurances sociales (AVS/AI/APG/AC)"</f>
        <v>6.400% de cotisations employeur aux assurances sociales (AVS/AI/APG/AC)</v>
      </c>
      <c r="B39" s="316"/>
      <c r="C39" s="316"/>
      <c r="D39" s="316"/>
      <c r="E39" s="14" t="s">
        <v>0</v>
      </c>
      <c r="F39" s="16">
        <f>+AB39</f>
        <v>0</v>
      </c>
      <c r="G39" s="206"/>
      <c r="H39" s="207"/>
      <c r="J39" s="178" t="s">
        <v>41</v>
      </c>
      <c r="R39" s="276" t="str">
        <f>+A39</f>
        <v>6.400% de cotisations employeur aux assurances sociales (AVS/AI/APG/AC)</v>
      </c>
      <c r="S39" s="276"/>
      <c r="T39" s="276"/>
      <c r="U39" s="277"/>
      <c r="V39" s="112">
        <f>IF($AB$36+$AB$37&lt;=0,0,ROUND(IF(V36=0,0,V33*VLOOKUP($C$16,$H$9:$I$11,2,FALSE))*20,0)/20)</f>
        <v>0</v>
      </c>
      <c r="W39" s="241"/>
      <c r="X39" s="112">
        <f t="shared" ref="X39:Z39" si="3">IF($AB$36+$AB$37&lt;=0,0,ROUND(IF(X36=0,0,X33*VLOOKUP($C$16,$H$9:$I$11,2,FALSE))*20,0)/20)</f>
        <v>0</v>
      </c>
      <c r="Y39" s="241"/>
      <c r="Z39" s="112">
        <f t="shared" si="3"/>
        <v>0</v>
      </c>
      <c r="AB39" s="112">
        <f t="shared" ref="AB39" si="4">SUM(V39,X39,Z39)</f>
        <v>0</v>
      </c>
    </row>
    <row r="40" spans="1:28" ht="44.5" customHeight="1" thickBot="1" x14ac:dyDescent="0.35">
      <c r="A40" s="317" t="s">
        <v>84</v>
      </c>
      <c r="B40" s="318"/>
      <c r="C40" s="313" t="e">
        <f>IF(-#REF!&gt;=F36,J41,"")</f>
        <v>#REF!</v>
      </c>
      <c r="D40" s="313"/>
      <c r="E40" s="15" t="s">
        <v>0</v>
      </c>
      <c r="F40" s="27" t="str">
        <f>+AB40</f>
        <v>% mini. heures perdues non atteint</v>
      </c>
      <c r="G40" s="208"/>
      <c r="H40" s="207"/>
      <c r="J40" s="31" t="s">
        <v>42</v>
      </c>
      <c r="V40" s="113">
        <f>ROUND(SUM(V38:V39)*20,0)/20</f>
        <v>0</v>
      </c>
      <c r="X40" s="113">
        <f>ROUND(SUM(X38:X39)*20,0)/20</f>
        <v>0</v>
      </c>
      <c r="Z40" s="113">
        <f>ROUND(SUM(Z38:Z39)*20,0)/20</f>
        <v>0</v>
      </c>
      <c r="AB40" s="113" t="str">
        <f>IF(OR(ISTEXT(F20),AND(C19*E19&gt;0,OR(I17&lt;&gt;I18,I17&lt;&gt;I19))),$J$17,IF(SUM(V25,X25,Z25)&gt;AB24,$I$25,IF(AB29&lt;0.1,$J40,ROUND(SUM(AB38:AB39)*20,0)/20)))</f>
        <v>% mini. heures perdues non atteint</v>
      </c>
    </row>
    <row r="41" spans="1:28" ht="18" customHeight="1" x14ac:dyDescent="0.35">
      <c r="A41" s="1"/>
      <c r="B41" s="1"/>
      <c r="C41" s="1"/>
      <c r="D41" s="1"/>
      <c r="E41" s="1"/>
      <c r="F41" s="179"/>
      <c r="J41" s="178" t="s">
        <v>41</v>
      </c>
    </row>
    <row r="42" spans="1:28" x14ac:dyDescent="0.3">
      <c r="A42" s="180" t="s">
        <v>45</v>
      </c>
      <c r="B42" s="35"/>
      <c r="C42" s="35"/>
      <c r="D42" s="35"/>
      <c r="E42" s="35"/>
      <c r="F42" s="181"/>
      <c r="I42" s="31"/>
      <c r="J42" s="31" t="s">
        <v>42</v>
      </c>
      <c r="K42" s="31"/>
      <c r="L42" s="31"/>
      <c r="M42" s="31"/>
      <c r="R42"/>
      <c r="S42"/>
      <c r="T42"/>
      <c r="U42"/>
      <c r="V42"/>
      <c r="W42"/>
      <c r="X42"/>
      <c r="Y42"/>
      <c r="Z42"/>
      <c r="AA42"/>
      <c r="AB42"/>
    </row>
    <row r="43" spans="1:28" ht="164.25" customHeight="1" x14ac:dyDescent="0.3">
      <c r="A43" s="315" t="s">
        <v>108</v>
      </c>
      <c r="B43" s="315"/>
      <c r="C43" s="315"/>
      <c r="D43" s="315"/>
      <c r="E43" s="315"/>
      <c r="F43" s="315"/>
      <c r="R43"/>
      <c r="S43"/>
      <c r="T43"/>
      <c r="U43"/>
      <c r="V43"/>
      <c r="W43"/>
      <c r="X43"/>
      <c r="Y43"/>
      <c r="Z43"/>
      <c r="AA43"/>
      <c r="AB43"/>
    </row>
    <row r="44" spans="1:28" ht="6" hidden="1" customHeight="1" x14ac:dyDescent="0.35">
      <c r="A44" s="1"/>
      <c r="B44" s="1"/>
      <c r="C44" s="1"/>
      <c r="D44" s="1"/>
      <c r="E44" s="1"/>
      <c r="F44" s="10"/>
      <c r="R44"/>
      <c r="S44"/>
      <c r="T44"/>
      <c r="U44"/>
      <c r="V44"/>
      <c r="W44"/>
      <c r="X44"/>
      <c r="Y44"/>
      <c r="Z44"/>
      <c r="AA44"/>
      <c r="AB44"/>
    </row>
    <row r="45" spans="1:28" hidden="1" x14ac:dyDescent="0.3">
      <c r="A45" s="180"/>
      <c r="B45" s="35"/>
      <c r="C45" s="35"/>
      <c r="D45" s="35"/>
      <c r="E45" s="35"/>
      <c r="F45" s="181"/>
      <c r="I45" s="31"/>
      <c r="J45" s="31"/>
      <c r="K45" s="31"/>
      <c r="L45" s="31"/>
      <c r="M45" s="31"/>
      <c r="R45"/>
      <c r="S45"/>
      <c r="T45"/>
      <c r="U45"/>
      <c r="V45"/>
      <c r="W45"/>
      <c r="X45"/>
      <c r="Y45"/>
      <c r="Z45"/>
      <c r="AA45"/>
      <c r="AB45"/>
    </row>
    <row r="46" spans="1:28" x14ac:dyDescent="0.3">
      <c r="A46" s="315" t="s">
        <v>145</v>
      </c>
      <c r="B46" s="315"/>
      <c r="C46" s="315"/>
      <c r="D46" s="315"/>
      <c r="E46" s="315"/>
      <c r="F46" s="315"/>
      <c r="R46"/>
      <c r="S46"/>
      <c r="T46"/>
      <c r="U46"/>
      <c r="V46"/>
      <c r="W46"/>
      <c r="X46"/>
      <c r="Y46"/>
      <c r="Z46"/>
      <c r="AA46"/>
      <c r="AB46"/>
    </row>
    <row r="47" spans="1:28" ht="3" customHeight="1" x14ac:dyDescent="0.35">
      <c r="A47" s="1"/>
      <c r="B47" s="1"/>
      <c r="C47" s="1"/>
      <c r="D47" s="1"/>
      <c r="E47" s="1"/>
      <c r="F47" s="10"/>
      <c r="R47"/>
      <c r="S47"/>
      <c r="T47"/>
      <c r="U47"/>
      <c r="V47"/>
      <c r="W47"/>
      <c r="X47"/>
      <c r="Y47"/>
      <c r="Z47"/>
      <c r="AA47"/>
      <c r="AB47"/>
    </row>
    <row r="48" spans="1:28" ht="16" customHeight="1" x14ac:dyDescent="0.3">
      <c r="A48" s="231" t="s">
        <v>116</v>
      </c>
      <c r="B48" s="36"/>
      <c r="C48" s="36"/>
      <c r="D48" s="36"/>
      <c r="E48" s="36"/>
      <c r="F48" s="37"/>
      <c r="R48"/>
      <c r="S48"/>
      <c r="T48"/>
      <c r="U48"/>
      <c r="V48"/>
      <c r="W48"/>
      <c r="X48"/>
      <c r="Y48"/>
      <c r="Z48"/>
      <c r="AA48"/>
      <c r="AB48"/>
    </row>
    <row r="49" spans="1:28" ht="63.5" customHeight="1" x14ac:dyDescent="0.3">
      <c r="A49" s="314" t="s">
        <v>126</v>
      </c>
      <c r="B49" s="314"/>
      <c r="C49" s="314"/>
      <c r="D49" s="314"/>
      <c r="E49" s="314"/>
      <c r="F49" s="314"/>
      <c r="R49"/>
      <c r="S49"/>
      <c r="T49"/>
      <c r="U49"/>
      <c r="V49"/>
      <c r="W49"/>
      <c r="X49"/>
      <c r="Y49"/>
      <c r="Z49"/>
      <c r="AA49"/>
      <c r="AB49"/>
    </row>
    <row r="50" spans="1:28" ht="3" customHeight="1" x14ac:dyDescent="0.35">
      <c r="A50" s="1"/>
      <c r="B50" s="1"/>
      <c r="C50" s="1"/>
      <c r="D50" s="1"/>
      <c r="E50" s="1"/>
      <c r="F50" s="10"/>
      <c r="R50"/>
      <c r="S50"/>
      <c r="T50"/>
      <c r="U50"/>
      <c r="V50"/>
      <c r="W50"/>
      <c r="X50"/>
      <c r="Y50"/>
      <c r="Z50"/>
      <c r="AA50"/>
      <c r="AB50"/>
    </row>
    <row r="51" spans="1:28" ht="11" customHeight="1" x14ac:dyDescent="0.3">
      <c r="A51" s="180" t="s">
        <v>85</v>
      </c>
      <c r="B51" s="35"/>
      <c r="C51" s="35"/>
      <c r="D51" s="35"/>
      <c r="E51" s="35"/>
      <c r="F51" s="181"/>
      <c r="I51" s="31"/>
      <c r="J51" s="31"/>
      <c r="K51" s="31"/>
      <c r="L51" s="31"/>
      <c r="M51" s="31"/>
      <c r="R51"/>
      <c r="S51"/>
      <c r="T51"/>
      <c r="U51"/>
      <c r="V51"/>
      <c r="W51"/>
      <c r="X51"/>
      <c r="Y51"/>
      <c r="Z51"/>
      <c r="AA51"/>
      <c r="AB51"/>
    </row>
    <row r="52" spans="1:28" s="31" customFormat="1" ht="72" customHeight="1" x14ac:dyDescent="0.3">
      <c r="A52" s="314" t="s">
        <v>86</v>
      </c>
      <c r="B52" s="314"/>
      <c r="C52" s="314"/>
      <c r="D52" s="314"/>
      <c r="E52" s="314"/>
      <c r="F52" s="314"/>
      <c r="G52" s="30"/>
      <c r="H52" s="30"/>
    </row>
    <row r="53" spans="1:28" s="31" customFormat="1" ht="63.5" customHeight="1" x14ac:dyDescent="0.3">
      <c r="A53" s="314" t="s">
        <v>57</v>
      </c>
      <c r="B53" s="314"/>
      <c r="C53" s="314"/>
      <c r="D53" s="314"/>
      <c r="E53" s="314"/>
      <c r="F53" s="314"/>
      <c r="G53" s="30"/>
      <c r="H53" s="30"/>
      <c r="I53"/>
      <c r="J53"/>
      <c r="K53"/>
      <c r="L53"/>
      <c r="M53"/>
    </row>
    <row r="54" spans="1:28" ht="15.5" x14ac:dyDescent="0.35">
      <c r="A54" s="1"/>
      <c r="B54" s="1"/>
      <c r="C54" s="1"/>
      <c r="D54" s="1"/>
      <c r="E54" s="1"/>
      <c r="F54" s="10"/>
      <c r="R54"/>
      <c r="S54"/>
      <c r="T54"/>
      <c r="U54"/>
      <c r="V54"/>
      <c r="W54"/>
      <c r="X54"/>
      <c r="Y54"/>
      <c r="Z54"/>
      <c r="AA54"/>
      <c r="AB54"/>
    </row>
    <row r="55" spans="1:28" x14ac:dyDescent="0.3">
      <c r="A55" s="180" t="s">
        <v>46</v>
      </c>
      <c r="B55" s="35"/>
      <c r="C55" s="35"/>
      <c r="D55" s="35"/>
      <c r="E55" s="35"/>
      <c r="F55" s="181"/>
      <c r="I55" s="31"/>
      <c r="J55" s="31"/>
      <c r="K55" s="31"/>
      <c r="L55" s="31"/>
      <c r="M55" s="31"/>
      <c r="R55"/>
      <c r="S55"/>
      <c r="T55"/>
      <c r="U55"/>
      <c r="V55"/>
      <c r="W55"/>
      <c r="X55"/>
      <c r="Y55"/>
      <c r="Z55"/>
      <c r="AA55"/>
      <c r="AB55"/>
    </row>
    <row r="56" spans="1:28" ht="57" customHeight="1" x14ac:dyDescent="0.3">
      <c r="A56" s="312" t="s">
        <v>47</v>
      </c>
      <c r="B56" s="312"/>
      <c r="C56" s="312"/>
      <c r="D56" s="312"/>
      <c r="E56" s="312"/>
      <c r="F56" s="312"/>
      <c r="R56"/>
      <c r="S56"/>
      <c r="T56"/>
      <c r="U56"/>
      <c r="V56"/>
      <c r="W56"/>
      <c r="X56"/>
      <c r="Y56"/>
      <c r="Z56"/>
      <c r="AA56"/>
      <c r="AB56"/>
    </row>
    <row r="57" spans="1:28" ht="6" customHeight="1" x14ac:dyDescent="0.35">
      <c r="A57" s="1"/>
      <c r="B57" s="1"/>
      <c r="C57" s="1"/>
      <c r="D57" s="1"/>
      <c r="E57" s="1"/>
      <c r="F57" s="10"/>
      <c r="R57"/>
      <c r="S57"/>
      <c r="T57"/>
      <c r="U57"/>
      <c r="V57"/>
      <c r="W57"/>
      <c r="X57"/>
      <c r="Y57"/>
      <c r="Z57"/>
      <c r="AA57"/>
      <c r="AB57"/>
    </row>
    <row r="58" spans="1:28" x14ac:dyDescent="0.3">
      <c r="A58" s="327" t="s">
        <v>48</v>
      </c>
      <c r="B58" s="327"/>
      <c r="C58" s="327"/>
      <c r="D58" s="327"/>
      <c r="E58" s="327"/>
      <c r="F58" s="327"/>
      <c r="I58" s="31"/>
      <c r="J58" s="31"/>
      <c r="K58" s="31"/>
      <c r="L58" s="31"/>
      <c r="M58" s="31"/>
      <c r="R58"/>
      <c r="S58"/>
      <c r="T58"/>
      <c r="U58"/>
      <c r="V58"/>
      <c r="W58"/>
      <c r="X58"/>
      <c r="Y58"/>
      <c r="Z58"/>
      <c r="AA58"/>
      <c r="AB58"/>
    </row>
    <row r="59" spans="1:28" ht="42.75" customHeight="1" x14ac:dyDescent="0.3">
      <c r="A59" s="314" t="s">
        <v>49</v>
      </c>
      <c r="B59" s="314"/>
      <c r="C59" s="314"/>
      <c r="D59" s="314"/>
      <c r="E59" s="314"/>
      <c r="F59" s="314"/>
      <c r="I59" s="31"/>
      <c r="J59" s="31"/>
      <c r="K59" s="31"/>
      <c r="L59" s="31"/>
      <c r="M59" s="31"/>
      <c r="R59"/>
      <c r="S59"/>
      <c r="T59"/>
      <c r="U59"/>
      <c r="V59"/>
      <c r="W59"/>
      <c r="X59"/>
      <c r="Y59"/>
      <c r="Z59"/>
      <c r="AA59"/>
      <c r="AB59"/>
    </row>
    <row r="60" spans="1:28" ht="6" customHeight="1" x14ac:dyDescent="0.35">
      <c r="A60" s="1"/>
      <c r="B60" s="1"/>
      <c r="C60" s="1"/>
      <c r="D60" s="1"/>
      <c r="E60" s="1"/>
      <c r="F60" s="10"/>
      <c r="R60"/>
      <c r="S60"/>
      <c r="T60"/>
      <c r="U60"/>
      <c r="V60"/>
      <c r="W60"/>
      <c r="X60"/>
      <c r="Y60"/>
      <c r="Z60"/>
      <c r="AA60"/>
      <c r="AB60"/>
    </row>
    <row r="61" spans="1:28" ht="14.25" customHeight="1" x14ac:dyDescent="0.3">
      <c r="A61" s="314" t="s">
        <v>50</v>
      </c>
      <c r="B61" s="314"/>
      <c r="C61" s="314"/>
      <c r="D61" s="314"/>
      <c r="E61" s="314"/>
      <c r="F61" s="314"/>
      <c r="R61"/>
      <c r="S61"/>
      <c r="T61"/>
      <c r="U61"/>
      <c r="V61"/>
      <c r="W61"/>
      <c r="X61"/>
      <c r="Y61"/>
      <c r="Z61"/>
      <c r="AA61"/>
      <c r="AB61"/>
    </row>
    <row r="62" spans="1:28" x14ac:dyDescent="0.3">
      <c r="A62" s="314"/>
      <c r="B62" s="314"/>
      <c r="C62" s="314"/>
      <c r="D62" s="314"/>
      <c r="E62" s="314"/>
      <c r="F62" s="314"/>
      <c r="I62" s="31"/>
      <c r="J62" s="31"/>
      <c r="K62" s="31"/>
      <c r="L62" s="31"/>
      <c r="M62" s="31"/>
      <c r="R62"/>
      <c r="S62"/>
      <c r="T62"/>
      <c r="U62"/>
      <c r="V62"/>
      <c r="W62"/>
      <c r="X62"/>
      <c r="Y62"/>
      <c r="Z62"/>
      <c r="AA62"/>
      <c r="AB62"/>
    </row>
    <row r="63" spans="1:28" ht="15.75" customHeight="1" x14ac:dyDescent="0.3">
      <c r="A63" s="314"/>
      <c r="B63" s="314"/>
      <c r="C63" s="314"/>
      <c r="D63" s="314"/>
      <c r="E63" s="314"/>
      <c r="F63" s="314"/>
      <c r="I63" s="31"/>
      <c r="J63" s="31"/>
      <c r="K63" s="31"/>
      <c r="L63" s="31"/>
      <c r="M63" s="31"/>
      <c r="R63"/>
      <c r="S63"/>
      <c r="T63"/>
      <c r="U63"/>
      <c r="V63"/>
      <c r="W63"/>
      <c r="X63"/>
      <c r="Y63"/>
      <c r="Z63"/>
      <c r="AA63"/>
      <c r="AB63"/>
    </row>
    <row r="64" spans="1:28" ht="6" customHeight="1" x14ac:dyDescent="0.35">
      <c r="A64" s="1"/>
      <c r="B64" s="1"/>
      <c r="C64" s="1"/>
      <c r="D64" s="1"/>
      <c r="E64" s="1"/>
      <c r="F64" s="10"/>
      <c r="R64"/>
      <c r="S64"/>
      <c r="T64"/>
      <c r="U64"/>
      <c r="V64"/>
      <c r="W64"/>
      <c r="X64"/>
      <c r="Y64"/>
      <c r="Z64"/>
      <c r="AA64"/>
      <c r="AB64"/>
    </row>
    <row r="65" spans="1:29" x14ac:dyDescent="0.3">
      <c r="A65" s="182" t="s">
        <v>51</v>
      </c>
      <c r="B65" s="36"/>
      <c r="C65" s="36"/>
      <c r="D65" s="36"/>
      <c r="E65" s="36"/>
      <c r="F65" s="37"/>
      <c r="I65" s="31"/>
      <c r="J65" s="31"/>
      <c r="K65" s="31"/>
      <c r="L65" s="31"/>
      <c r="M65" s="31"/>
      <c r="R65"/>
      <c r="S65"/>
      <c r="T65"/>
      <c r="U65"/>
      <c r="V65"/>
      <c r="W65"/>
      <c r="X65"/>
      <c r="Y65"/>
      <c r="Z65"/>
      <c r="AA65"/>
      <c r="AB65"/>
    </row>
    <row r="66" spans="1:29" ht="42.75" customHeight="1" x14ac:dyDescent="0.3">
      <c r="A66" s="314" t="s">
        <v>52</v>
      </c>
      <c r="B66" s="314"/>
      <c r="C66" s="314"/>
      <c r="D66" s="314"/>
      <c r="E66" s="314"/>
      <c r="F66" s="314"/>
      <c r="I66" s="31"/>
      <c r="J66" s="31"/>
      <c r="K66" s="31"/>
      <c r="L66" s="31"/>
      <c r="M66" s="31"/>
      <c r="R66"/>
      <c r="S66"/>
      <c r="T66"/>
      <c r="U66"/>
      <c r="V66"/>
      <c r="W66"/>
      <c r="X66"/>
      <c r="Y66"/>
      <c r="Z66"/>
      <c r="AA66"/>
      <c r="AB66"/>
    </row>
    <row r="67" spans="1:29" ht="3" customHeight="1" x14ac:dyDescent="0.35">
      <c r="A67" s="1"/>
      <c r="B67" s="1"/>
      <c r="C67" s="1"/>
      <c r="D67" s="1"/>
      <c r="E67" s="1"/>
      <c r="F67" s="10"/>
      <c r="R67" s="147"/>
      <c r="S67" s="147"/>
      <c r="T67" s="147"/>
      <c r="U67" s="147"/>
      <c r="V67" s="147"/>
      <c r="W67" s="147"/>
      <c r="X67" s="147"/>
      <c r="Y67" s="147"/>
      <c r="Z67" s="147"/>
      <c r="AA67" s="147"/>
      <c r="AB67" s="147"/>
      <c r="AC67" s="147"/>
    </row>
    <row r="68" spans="1:29" ht="27.65" customHeight="1" x14ac:dyDescent="0.3">
      <c r="A68" s="326" t="s">
        <v>53</v>
      </c>
      <c r="B68" s="326"/>
      <c r="C68" s="326"/>
      <c r="D68" s="326"/>
      <c r="E68" s="326"/>
      <c r="F68" s="326"/>
      <c r="G68" s="51"/>
      <c r="H68" s="51"/>
      <c r="I68" s="48"/>
      <c r="J68" s="48"/>
      <c r="K68" s="48"/>
      <c r="L68" s="48"/>
      <c r="M68" s="48"/>
      <c r="R68"/>
      <c r="S68"/>
      <c r="T68"/>
      <c r="U68"/>
      <c r="V68"/>
      <c r="W68"/>
      <c r="X68"/>
      <c r="Y68"/>
      <c r="Z68"/>
      <c r="AA68"/>
      <c r="AB68"/>
    </row>
    <row r="69" spans="1:29" ht="6" customHeight="1" x14ac:dyDescent="0.35">
      <c r="A69" s="1"/>
      <c r="B69" s="1"/>
      <c r="C69" s="1"/>
      <c r="D69" s="1"/>
      <c r="E69" s="1"/>
      <c r="F69" s="10"/>
      <c r="R69"/>
      <c r="S69"/>
      <c r="T69"/>
      <c r="U69"/>
      <c r="V69"/>
      <c r="W69"/>
      <c r="X69"/>
      <c r="Y69"/>
      <c r="Z69"/>
      <c r="AA69"/>
      <c r="AB69"/>
    </row>
    <row r="70" spans="1:29" x14ac:dyDescent="0.3">
      <c r="A70" s="321" t="s">
        <v>54</v>
      </c>
      <c r="B70" s="321"/>
      <c r="C70" s="321"/>
      <c r="D70" s="321"/>
      <c r="E70" s="321"/>
      <c r="F70" s="321"/>
      <c r="I70" s="31"/>
      <c r="J70" s="31"/>
      <c r="K70" s="31"/>
      <c r="L70" s="31"/>
      <c r="M70" s="31"/>
      <c r="R70"/>
      <c r="S70"/>
      <c r="T70"/>
      <c r="U70"/>
      <c r="V70"/>
      <c r="W70"/>
      <c r="X70"/>
      <c r="Y70"/>
      <c r="Z70"/>
      <c r="AA70"/>
      <c r="AB70"/>
    </row>
    <row r="71" spans="1:29" ht="11.25" customHeight="1" x14ac:dyDescent="0.3">
      <c r="A71" s="35"/>
      <c r="B71" s="35"/>
      <c r="C71" s="35"/>
      <c r="D71" s="35"/>
      <c r="E71" s="35"/>
      <c r="F71" s="181"/>
      <c r="I71" s="31"/>
      <c r="J71" s="31"/>
      <c r="K71" s="31"/>
      <c r="L71" s="31"/>
      <c r="M71" s="31"/>
      <c r="R71"/>
      <c r="S71"/>
      <c r="T71"/>
      <c r="U71"/>
      <c r="V71"/>
      <c r="W71"/>
      <c r="X71"/>
      <c r="Y71"/>
      <c r="Z71"/>
      <c r="AA71"/>
      <c r="AB71"/>
    </row>
    <row r="72" spans="1:29" x14ac:dyDescent="0.3">
      <c r="A72" s="35" t="s">
        <v>55</v>
      </c>
      <c r="B72" s="35"/>
      <c r="C72" s="35"/>
      <c r="D72" s="35" t="s">
        <v>56</v>
      </c>
      <c r="E72" s="35"/>
      <c r="F72" s="35"/>
      <c r="I72" s="31"/>
      <c r="J72" s="31"/>
      <c r="K72" s="31"/>
      <c r="L72" s="31"/>
      <c r="M72" s="31"/>
      <c r="R72"/>
      <c r="S72"/>
      <c r="T72"/>
      <c r="U72"/>
      <c r="V72"/>
      <c r="W72"/>
      <c r="X72"/>
      <c r="Y72"/>
      <c r="Z72"/>
      <c r="AA72"/>
      <c r="AB72"/>
    </row>
    <row r="73" spans="1:29" ht="9.65" customHeight="1" x14ac:dyDescent="0.35">
      <c r="A73" s="1"/>
      <c r="B73" s="1"/>
      <c r="C73" s="1"/>
      <c r="D73" s="1"/>
      <c r="E73" s="1"/>
      <c r="F73" s="10"/>
      <c r="R73"/>
      <c r="S73"/>
      <c r="T73"/>
      <c r="U73"/>
      <c r="V73"/>
      <c r="W73"/>
      <c r="X73"/>
      <c r="Y73"/>
      <c r="Z73"/>
      <c r="AA73"/>
      <c r="AB73"/>
    </row>
    <row r="74" spans="1:29" x14ac:dyDescent="0.3">
      <c r="A74" s="322"/>
      <c r="B74" s="322"/>
      <c r="C74" s="35"/>
      <c r="D74" s="35"/>
      <c r="E74" s="35"/>
      <c r="F74" s="35"/>
      <c r="R74"/>
      <c r="S74"/>
      <c r="T74"/>
      <c r="U74"/>
      <c r="V74"/>
      <c r="W74"/>
      <c r="X74"/>
      <c r="Y74"/>
      <c r="Z74"/>
      <c r="AA74"/>
      <c r="AB74"/>
    </row>
    <row r="75" spans="1:29" ht="7.9" customHeight="1" x14ac:dyDescent="0.3">
      <c r="A75" s="323"/>
      <c r="B75" s="323"/>
      <c r="C75" s="35"/>
      <c r="D75" s="183"/>
      <c r="E75" s="183"/>
      <c r="F75" s="183"/>
      <c r="R75"/>
      <c r="S75"/>
      <c r="T75"/>
      <c r="U75"/>
      <c r="V75"/>
      <c r="W75"/>
      <c r="X75"/>
      <c r="Y75"/>
      <c r="Z75"/>
      <c r="AA75"/>
      <c r="AB75"/>
    </row>
    <row r="76" spans="1:29" ht="9.65" customHeight="1" x14ac:dyDescent="0.35">
      <c r="A76" s="1"/>
      <c r="B76" s="1"/>
      <c r="C76" s="1"/>
      <c r="D76" s="1"/>
      <c r="E76" s="1"/>
      <c r="F76" s="10"/>
      <c r="R76"/>
      <c r="S76"/>
      <c r="T76"/>
      <c r="U76"/>
      <c r="V76"/>
      <c r="W76"/>
      <c r="X76"/>
      <c r="Y76"/>
      <c r="Z76"/>
      <c r="AA76"/>
      <c r="AB76"/>
    </row>
    <row r="77" spans="1:29" ht="24.75" customHeight="1" x14ac:dyDescent="0.3">
      <c r="A77" s="38" t="s">
        <v>58</v>
      </c>
      <c r="B77" s="319" t="str">
        <f>"-justificatifs internes relatifs aux" &amp; IF(AND(ISERROR(V44),ISERROR(X44)),""," ")&amp;"heures à effectuer normalement, aux heures perdues pour des raisons économiques et à la somme des salaires, tels que les listes d'heures et les journaux des salaiares"</f>
        <v>-justificatifs internes relatifs aux heures à effectuer normalement, aux heures perdues pour des raisons économiques et à la somme des salaires, tels que les listes d'heures et les journaux des salaiares</v>
      </c>
      <c r="C77" s="319"/>
      <c r="D77" s="319"/>
      <c r="E77" s="319"/>
      <c r="F77" s="319"/>
      <c r="R77" s="146"/>
      <c r="S77" s="146"/>
      <c r="T77" s="146"/>
      <c r="U77" s="146"/>
      <c r="V77" s="146"/>
      <c r="W77" s="146"/>
      <c r="X77" s="146"/>
      <c r="Y77" s="146"/>
      <c r="Z77" s="146"/>
      <c r="AA77" s="146"/>
      <c r="AB77" s="146"/>
    </row>
    <row r="78" spans="1:29" x14ac:dyDescent="0.3">
      <c r="B78" s="242" t="s">
        <v>144</v>
      </c>
      <c r="R78" s="146"/>
      <c r="S78" s="146"/>
      <c r="T78" s="146"/>
      <c r="U78" s="146"/>
      <c r="V78" s="146"/>
      <c r="W78" s="146"/>
      <c r="X78" s="146"/>
      <c r="Y78" s="146"/>
      <c r="Z78" s="146"/>
      <c r="AA78" s="146"/>
      <c r="AB78" s="146"/>
    </row>
    <row r="79" spans="1:29" x14ac:dyDescent="0.3">
      <c r="R79" s="146"/>
      <c r="S79" s="146"/>
      <c r="T79" s="146"/>
      <c r="U79" s="146"/>
      <c r="V79" s="146"/>
      <c r="W79" s="146"/>
      <c r="X79" s="146"/>
      <c r="Y79" s="146"/>
      <c r="Z79" s="146"/>
      <c r="AA79" s="146"/>
      <c r="AB79" s="146"/>
    </row>
    <row r="80" spans="1:29" x14ac:dyDescent="0.3">
      <c r="R80" s="146"/>
      <c r="S80" s="146"/>
      <c r="T80" s="146"/>
      <c r="U80" s="146"/>
      <c r="V80" s="146"/>
      <c r="W80" s="146"/>
      <c r="X80" s="146"/>
      <c r="Y80" s="146"/>
      <c r="Z80" s="146"/>
      <c r="AA80" s="146"/>
      <c r="AB80" s="146"/>
    </row>
    <row r="81" spans="18:28" x14ac:dyDescent="0.3">
      <c r="R81" s="146"/>
      <c r="S81" s="146"/>
      <c r="T81" s="146"/>
      <c r="U81" s="146"/>
      <c r="V81" s="146"/>
      <c r="W81" s="146"/>
      <c r="X81" s="146"/>
      <c r="Y81" s="146"/>
      <c r="Z81" s="146"/>
      <c r="AA81" s="146"/>
      <c r="AB81" s="146"/>
    </row>
    <row r="82" spans="18:28" x14ac:dyDescent="0.3">
      <c r="R82" s="146"/>
      <c r="S82" s="146"/>
      <c r="T82" s="146"/>
      <c r="U82" s="146"/>
      <c r="V82" s="146"/>
      <c r="W82" s="146"/>
      <c r="X82" s="146"/>
      <c r="Y82" s="146"/>
      <c r="Z82" s="146"/>
      <c r="AA82" s="146"/>
      <c r="AB82" s="146"/>
    </row>
  </sheetData>
  <sheetProtection algorithmName="SHA-512" hashValue="Bf/p/Lu30woPX7ooqXBP6LJ8QnfA9Igg9EvLOSkrPDyUr/xxC6RXnYzueKZ0V/Na8+qi4cM9FIBHHKBjEo7/0Q==" saltValue="YcAsZ/ayiQNjdFXCHwGBsA==" spinCount="100000" sheet="1" selectLockedCells="1"/>
  <mergeCells count="85">
    <mergeCell ref="B77:F77"/>
    <mergeCell ref="A30:F30"/>
    <mergeCell ref="A35:D35"/>
    <mergeCell ref="A61:F63"/>
    <mergeCell ref="A70:F70"/>
    <mergeCell ref="A74:B74"/>
    <mergeCell ref="A75:B75"/>
    <mergeCell ref="A34:F34"/>
    <mergeCell ref="A68:F68"/>
    <mergeCell ref="A66:F66"/>
    <mergeCell ref="A59:F59"/>
    <mergeCell ref="A58:F58"/>
    <mergeCell ref="R35:S35"/>
    <mergeCell ref="T35:U35"/>
    <mergeCell ref="R36:U36"/>
    <mergeCell ref="R39:U39"/>
    <mergeCell ref="A56:F56"/>
    <mergeCell ref="C40:D40"/>
    <mergeCell ref="A52:F52"/>
    <mergeCell ref="A53:F53"/>
    <mergeCell ref="A46:F46"/>
    <mergeCell ref="A39:D39"/>
    <mergeCell ref="A43:F43"/>
    <mergeCell ref="A49:F49"/>
    <mergeCell ref="A40:B40"/>
    <mergeCell ref="R37:U37"/>
    <mergeCell ref="B13:C13"/>
    <mergeCell ref="A36:D36"/>
    <mergeCell ref="D16:F16"/>
    <mergeCell ref="A15:F15"/>
    <mergeCell ref="A23:D23"/>
    <mergeCell ref="A18:F18"/>
    <mergeCell ref="A27:D27"/>
    <mergeCell ref="A29:D29"/>
    <mergeCell ref="A28:D28"/>
    <mergeCell ref="A24:B24"/>
    <mergeCell ref="E19:F19"/>
    <mergeCell ref="A1:F1"/>
    <mergeCell ref="A17:F17"/>
    <mergeCell ref="D5:F5"/>
    <mergeCell ref="D6:F6"/>
    <mergeCell ref="B11:C11"/>
    <mergeCell ref="B12:C12"/>
    <mergeCell ref="A5:C5"/>
    <mergeCell ref="A6:C6"/>
    <mergeCell ref="A7:C7"/>
    <mergeCell ref="A8:C8"/>
    <mergeCell ref="B9:C9"/>
    <mergeCell ref="D7:F7"/>
    <mergeCell ref="D8:F8"/>
    <mergeCell ref="A3:F3"/>
    <mergeCell ref="B10:C10"/>
    <mergeCell ref="A2:E2"/>
    <mergeCell ref="R15:AB15"/>
    <mergeCell ref="R23:U23"/>
    <mergeCell ref="R31:U31"/>
    <mergeCell ref="A33:D33"/>
    <mergeCell ref="A21:F22"/>
    <mergeCell ref="A31:D31"/>
    <mergeCell ref="A32:D32"/>
    <mergeCell ref="R33:U33"/>
    <mergeCell ref="R32:U32"/>
    <mergeCell ref="R29:U29"/>
    <mergeCell ref="R28:U28"/>
    <mergeCell ref="R27:U27"/>
    <mergeCell ref="V21:Z22"/>
    <mergeCell ref="R25:U25"/>
    <mergeCell ref="R24:U24"/>
    <mergeCell ref="R26:U26"/>
    <mergeCell ref="R18:AB20"/>
    <mergeCell ref="V4:AB4"/>
    <mergeCell ref="V5:AB5"/>
    <mergeCell ref="V6:AB6"/>
    <mergeCell ref="V7:AB7"/>
    <mergeCell ref="U16:V16"/>
    <mergeCell ref="S10:U10"/>
    <mergeCell ref="S11:U11"/>
    <mergeCell ref="R12:AB14"/>
    <mergeCell ref="R16:T16"/>
    <mergeCell ref="R8:U8"/>
    <mergeCell ref="S9:U9"/>
    <mergeCell ref="R5:U5"/>
    <mergeCell ref="R6:U6"/>
    <mergeCell ref="R7:U7"/>
    <mergeCell ref="V8:AB8"/>
  </mergeCells>
  <conditionalFormatting sqref="A20:F20 A19 C19">
    <cfRule type="expression" dxfId="87" priority="248">
      <formula>AND($C$16="",$C$19&gt;0,$E$19&gt;0)</formula>
    </cfRule>
  </conditionalFormatting>
  <conditionalFormatting sqref="H19:H21">
    <cfRule type="expression" dxfId="86" priority="245">
      <formula>$H$19&gt;0</formula>
    </cfRule>
  </conditionalFormatting>
  <conditionalFormatting sqref="G16">
    <cfRule type="expression" dxfId="85" priority="244">
      <formula>$G$16=""</formula>
    </cfRule>
  </conditionalFormatting>
  <conditionalFormatting sqref="G19:G21">
    <cfRule type="expression" dxfId="84" priority="243">
      <formula>$G$19=0</formula>
    </cfRule>
  </conditionalFormatting>
  <conditionalFormatting sqref="F20">
    <cfRule type="expression" dxfId="83" priority="242">
      <formula>$F$20=0</formula>
    </cfRule>
  </conditionalFormatting>
  <conditionalFormatting sqref="E20">
    <cfRule type="expression" dxfId="82" priority="241">
      <formula>$F$20=0</formula>
    </cfRule>
  </conditionalFormatting>
  <conditionalFormatting sqref="A17:F17 A20:F20 A19 C19">
    <cfRule type="expression" dxfId="81" priority="230">
      <formula>AND($C$16&gt;0,$C$19&gt;0,$E$19&gt;0)</formula>
    </cfRule>
  </conditionalFormatting>
  <conditionalFormatting sqref="F40 X40 Z40">
    <cfRule type="expression" dxfId="80" priority="221">
      <formula>$C$40="Karenztag grösser/gleich Ausfall"</formula>
    </cfRule>
    <cfRule type="containsErrors" dxfId="79" priority="222">
      <formula>ISERROR(F40)</formula>
    </cfRule>
    <cfRule type="expression" dxfId="78" priority="223">
      <formula>$F$29&lt;0.1</formula>
    </cfRule>
  </conditionalFormatting>
  <conditionalFormatting sqref="Z29">
    <cfRule type="containsErrors" dxfId="77" priority="185">
      <formula>ISERROR(Z29)</formula>
    </cfRule>
    <cfRule type="cellIs" dxfId="76" priority="186" operator="lessThan">
      <formula>0.1</formula>
    </cfRule>
    <cfRule type="expression" dxfId="75" priority="187">
      <formula>$F$28&gt;$F$27</formula>
    </cfRule>
  </conditionalFormatting>
  <conditionalFormatting sqref="F39">
    <cfRule type="containsErrors" dxfId="74" priority="124">
      <formula>ISERROR(F39)</formula>
    </cfRule>
  </conditionalFormatting>
  <conditionalFormatting sqref="C40:D40">
    <cfRule type="containsErrors" dxfId="73" priority="120">
      <formula>ISERROR(C40)</formula>
    </cfRule>
  </conditionalFormatting>
  <conditionalFormatting sqref="X29">
    <cfRule type="containsErrors" dxfId="72" priority="88">
      <formula>ISERROR(X29)</formula>
    </cfRule>
    <cfRule type="cellIs" dxfId="71" priority="89" operator="lessThan">
      <formula>0.1</formula>
    </cfRule>
    <cfRule type="expression" dxfId="70" priority="90">
      <formula>$F$28&gt;$F$27</formula>
    </cfRule>
  </conditionalFormatting>
  <conditionalFormatting sqref="V29">
    <cfRule type="containsErrors" dxfId="69" priority="85">
      <formula>ISERROR(V29)</formula>
    </cfRule>
    <cfRule type="cellIs" dxfId="68" priority="86" operator="lessThan">
      <formula>0.1</formula>
    </cfRule>
    <cfRule type="expression" dxfId="67" priority="87">
      <formula>$F$28&gt;$F$27</formula>
    </cfRule>
  </conditionalFormatting>
  <conditionalFormatting sqref="A16:B16">
    <cfRule type="expression" dxfId="66" priority="80">
      <formula>$C$16&gt;0</formula>
    </cfRule>
  </conditionalFormatting>
  <conditionalFormatting sqref="D16:F16">
    <cfRule type="expression" dxfId="65" priority="79">
      <formula>$C$16&gt;0</formula>
    </cfRule>
  </conditionalFormatting>
  <conditionalFormatting sqref="A16:B16 D16:F16">
    <cfRule type="expression" dxfId="64" priority="78">
      <formula>AND($C$16&gt;0,$C$19&gt;0,$E$19&gt;0)</formula>
    </cfRule>
  </conditionalFormatting>
  <conditionalFormatting sqref="C16">
    <cfRule type="expression" dxfId="63" priority="77">
      <formula>AND($C$16&gt;0,$C$19="",$E$19="")</formula>
    </cfRule>
  </conditionalFormatting>
  <conditionalFormatting sqref="C16">
    <cfRule type="expression" dxfId="62" priority="76">
      <formula>AND($C$16&gt;0,$C$19&gt;0,$E$19&gt;0)</formula>
    </cfRule>
  </conditionalFormatting>
  <conditionalFormatting sqref="A18:F18">
    <cfRule type="expression" dxfId="61" priority="75">
      <formula>AND($C$16="",$C$19&gt;0,$E$19&gt;0)</formula>
    </cfRule>
  </conditionalFormatting>
  <conditionalFormatting sqref="A18:F18">
    <cfRule type="expression" dxfId="60" priority="74">
      <formula>AND($C$16&gt;0,$C$19&gt;0,$E$19&gt;0)</formula>
    </cfRule>
  </conditionalFormatting>
  <conditionalFormatting sqref="B19">
    <cfRule type="expression" dxfId="59" priority="73">
      <formula>AND($C$16="",$C$19&gt;0,$E$19&gt;0)</formula>
    </cfRule>
  </conditionalFormatting>
  <conditionalFormatting sqref="B19">
    <cfRule type="expression" dxfId="58" priority="72">
      <formula>AND($C$16&gt;0,$C$19&gt;0,$E$19&gt;0)</formula>
    </cfRule>
  </conditionalFormatting>
  <conditionalFormatting sqref="D19">
    <cfRule type="expression" dxfId="57" priority="71">
      <formula>AND($C$16="",$C$19&gt;0,$E$19&gt;0)</formula>
    </cfRule>
  </conditionalFormatting>
  <conditionalFormatting sqref="D19">
    <cfRule type="expression" dxfId="56" priority="70">
      <formula>AND($C$16&gt;0,$C$19&gt;0,$E$19&gt;0)</formula>
    </cfRule>
  </conditionalFormatting>
  <conditionalFormatting sqref="D25:E25">
    <cfRule type="expression" dxfId="55" priority="68">
      <formula>AND($F$23="",$F$24="")</formula>
    </cfRule>
    <cfRule type="expression" dxfId="54" priority="69">
      <formula>OR($F$24&gt;$F$23,F25&lt;1,F25="")</formula>
    </cfRule>
  </conditionalFormatting>
  <conditionalFormatting sqref="F26">
    <cfRule type="expression" dxfId="53" priority="66">
      <formula>AND($F$23="",$F$24="")</formula>
    </cfRule>
    <cfRule type="expression" dxfId="52" priority="67">
      <formula>OR($F$24&gt;$F$23,H26&lt;1,H26="")</formula>
    </cfRule>
  </conditionalFormatting>
  <conditionalFormatting sqref="J25">
    <cfRule type="expression" dxfId="51" priority="61">
      <formula>$F$24&gt;$F$23</formula>
    </cfRule>
  </conditionalFormatting>
  <conditionalFormatting sqref="F36:F38">
    <cfRule type="containsErrors" dxfId="50" priority="59">
      <formula>ISERROR(F36)</formula>
    </cfRule>
  </conditionalFormatting>
  <conditionalFormatting sqref="A34">
    <cfRule type="expression" dxfId="49" priority="58">
      <formula>#REF!&gt;#REF!*12350</formula>
    </cfRule>
  </conditionalFormatting>
  <conditionalFormatting sqref="F33">
    <cfRule type="containsErrors" dxfId="48" priority="57">
      <formula>ISERROR(F33)</formula>
    </cfRule>
  </conditionalFormatting>
  <conditionalFormatting sqref="E19:F19">
    <cfRule type="expression" dxfId="47" priority="56">
      <formula>AND($C$16="",$C$19&gt;0,$E$19&gt;0)</formula>
    </cfRule>
  </conditionalFormatting>
  <conditionalFormatting sqref="E19:F19">
    <cfRule type="expression" dxfId="46" priority="55">
      <formula>AND($C$16&gt;0,$C$19&gt;0,$E$19&gt;0)</formula>
    </cfRule>
  </conditionalFormatting>
  <conditionalFormatting sqref="V33">
    <cfRule type="containsErrors" dxfId="45" priority="49">
      <formula>ISERROR(V33)</formula>
    </cfRule>
  </conditionalFormatting>
  <conditionalFormatting sqref="V40">
    <cfRule type="expression" dxfId="44" priority="46">
      <formula>$C$40="Karenztag grösser/gleich Ausfall"</formula>
    </cfRule>
    <cfRule type="containsErrors" dxfId="43" priority="47">
      <formula>ISERROR(V40)</formula>
    </cfRule>
    <cfRule type="expression" dxfId="42" priority="48">
      <formula>$F$29&lt;0.1</formula>
    </cfRule>
  </conditionalFormatting>
  <conditionalFormatting sqref="V39 X39 Z39">
    <cfRule type="containsErrors" dxfId="41" priority="43">
      <formula>ISERROR(V39)</formula>
    </cfRule>
  </conditionalFormatting>
  <conditionalFormatting sqref="X36 X38">
    <cfRule type="containsErrors" dxfId="40" priority="42">
      <formula>ISERROR(X36)</formula>
    </cfRule>
  </conditionalFormatting>
  <conditionalFormatting sqref="V36 V38 V37:Z37">
    <cfRule type="containsErrors" dxfId="39" priority="41">
      <formula>ISERROR(V36)</formula>
    </cfRule>
  </conditionalFormatting>
  <conditionalFormatting sqref="X33">
    <cfRule type="containsErrors" dxfId="38" priority="38">
      <formula>ISERROR(X33)</formula>
    </cfRule>
  </conditionalFormatting>
  <conditionalFormatting sqref="Z33">
    <cfRule type="containsErrors" dxfId="37" priority="37">
      <formula>ISERROR(Z33)</formula>
    </cfRule>
  </conditionalFormatting>
  <conditionalFormatting sqref="Z36 Z38">
    <cfRule type="containsErrors" dxfId="36" priority="36">
      <formula>ISERROR(Z36)</formula>
    </cfRule>
  </conditionalFormatting>
  <conditionalFormatting sqref="F25 F40">
    <cfRule type="expression" dxfId="35" priority="33">
      <formula>SUM($V$25,$X$25,$Z$25)&gt;$AB$24</formula>
    </cfRule>
  </conditionalFormatting>
  <conditionalFormatting sqref="F29">
    <cfRule type="containsErrors" dxfId="34" priority="30">
      <formula>ISERROR(F29)</formula>
    </cfRule>
    <cfRule type="cellIs" dxfId="33" priority="31" operator="lessThan">
      <formula>0.1</formula>
    </cfRule>
    <cfRule type="expression" dxfId="32" priority="32">
      <formula>$F$28&gt;$F$27</formula>
    </cfRule>
  </conditionalFormatting>
  <conditionalFormatting sqref="AB33">
    <cfRule type="containsErrors" dxfId="31" priority="22">
      <formula>ISERROR(AB33)</formula>
    </cfRule>
  </conditionalFormatting>
  <conditionalFormatting sqref="AB39">
    <cfRule type="containsErrors" dxfId="30" priority="21">
      <formula>ISERROR(AB39)</formula>
    </cfRule>
  </conditionalFormatting>
  <conditionalFormatting sqref="AB29">
    <cfRule type="containsErrors" dxfId="29" priority="18">
      <formula>ISERROR(AB29)</formula>
    </cfRule>
    <cfRule type="cellIs" dxfId="28" priority="19" operator="lessThan">
      <formula>0.1</formula>
    </cfRule>
    <cfRule type="expression" dxfId="27" priority="20">
      <formula>$F$28&gt;$F$27</formula>
    </cfRule>
  </conditionalFormatting>
  <conditionalFormatting sqref="AB36:AB38">
    <cfRule type="containsErrors" dxfId="26" priority="17">
      <formula>ISERROR(AB36)</formula>
    </cfRule>
  </conditionalFormatting>
  <conditionalFormatting sqref="AB25">
    <cfRule type="expression" dxfId="25" priority="16">
      <formula>SUM($V$25,$X$25,$Z$25)&gt;$AB$24</formula>
    </cfRule>
  </conditionalFormatting>
  <conditionalFormatting sqref="AB40">
    <cfRule type="expression" dxfId="24" priority="7">
      <formula>$C$40="Karenztag grösser/gleich Ausfall"</formula>
    </cfRule>
    <cfRule type="containsErrors" dxfId="23" priority="8">
      <formula>ISERROR(AB40)</formula>
    </cfRule>
    <cfRule type="expression" dxfId="22" priority="9">
      <formula>$F$29&lt;0.1</formula>
    </cfRule>
  </conditionalFormatting>
  <conditionalFormatting sqref="AB40">
    <cfRule type="expression" dxfId="21" priority="6">
      <formula>SUM($V$25,$X$25,$Z$25)&gt;$AB$24</formula>
    </cfRule>
  </conditionalFormatting>
  <conditionalFormatting sqref="AB40">
    <cfRule type="expression" dxfId="20" priority="5">
      <formula>ISTEXT(AB40)</formula>
    </cfRule>
  </conditionalFormatting>
  <conditionalFormatting sqref="J37:N37">
    <cfRule type="containsErrors" dxfId="19" priority="4">
      <formula>ISERROR(J37)</formula>
    </cfRule>
  </conditionalFormatting>
  <conditionalFormatting sqref="W38">
    <cfRule type="containsErrors" dxfId="18" priority="3">
      <formula>ISERROR(W38)</formula>
    </cfRule>
  </conditionalFormatting>
  <conditionalFormatting sqref="W39">
    <cfRule type="containsErrors" dxfId="17" priority="2">
      <formula>ISERROR(W39)</formula>
    </cfRule>
  </conditionalFormatting>
  <conditionalFormatting sqref="Y39">
    <cfRule type="containsErrors" dxfId="16" priority="1">
      <formula>ISERROR(Y39)</formula>
    </cfRule>
  </conditionalFormatting>
  <dataValidations disablePrompts="1" count="3">
    <dataValidation type="date" allowBlank="1" showInputMessage="1" showErrorMessage="1" error="Fehler: Nicht gleicher Monat" sqref="A17:F17">
      <formula1>44075</formula1>
      <formula2>44196</formula2>
    </dataValidation>
    <dataValidation type="date" allowBlank="1" showInputMessage="1" showErrorMessage="1" error="La date se trouve en dehors des mois de juillet 2021 à septembre 2021, veuillez vérifier votre entrée." sqref="E19:F19 C19">
      <formula1>44378</formula1>
      <formula2>44469</formula2>
    </dataValidation>
    <dataValidation type="list" allowBlank="1" showInputMessage="1" showErrorMessage="1" error="Veuillez sélectionner un mois dans la liste." prompt="Veuillez sélectionner un mois dans la liste." sqref="C16">
      <formula1>$H$9:$H$11</formula1>
    </dataValidation>
  </dataValidations>
  <pageMargins left="0.39370078740157483" right="0.39370078740157483" top="0.47244094488188981" bottom="0.39370078740157483" header="0.31496062992125984" footer="0.31496062992125984"/>
  <pageSetup paperSize="9" scale="80" fitToHeight="2" orientation="portrait" r:id="rId1"/>
  <headerFooter>
    <oddHeader xml:space="preserve">&amp;L&amp;10Assurance-chômage
</oddHeader>
    <oddFooter>&amp;LPage &amp;P / &amp;N&amp;RRHT-COVID-19 (V 16.08.2021)</oddFooter>
  </headerFooter>
  <rowBreaks count="1" manualBreakCount="1">
    <brk id="41" max="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T80"/>
  <sheetViews>
    <sheetView showGridLines="0" zoomScale="85" zoomScaleNormal="85" workbookViewId="0">
      <pane ySplit="7" topLeftCell="A8" activePane="bottomLeft" state="frozen"/>
      <selection pane="bottomLeft" activeCell="A10" sqref="A10"/>
    </sheetView>
  </sheetViews>
  <sheetFormatPr baseColWidth="10" defaultRowHeight="14" x14ac:dyDescent="0.3"/>
  <cols>
    <col min="1" max="1" width="21.5" customWidth="1"/>
    <col min="2" max="2" width="25.75" customWidth="1"/>
    <col min="3" max="3" width="15.33203125" customWidth="1"/>
    <col min="4" max="4" width="9.83203125" bestFit="1" customWidth="1"/>
    <col min="5" max="5" width="11.75" bestFit="1" customWidth="1"/>
    <col min="6" max="6" width="10.5" style="65" customWidth="1"/>
    <col min="7" max="7" width="15.33203125" customWidth="1"/>
    <col min="8" max="8" width="14.75" customWidth="1"/>
    <col min="9" max="10" width="14.25" customWidth="1"/>
    <col min="11" max="11" width="12.83203125" customWidth="1"/>
    <col min="12" max="12" width="13.75" customWidth="1"/>
    <col min="13" max="13" width="19.08203125" customWidth="1"/>
    <col min="14" max="14" width="7.83203125" hidden="1" customWidth="1"/>
    <col min="15" max="15" width="10.58203125" hidden="1" customWidth="1"/>
    <col min="16" max="16" width="12.75" hidden="1" customWidth="1"/>
    <col min="17" max="18" width="14.25" hidden="1" customWidth="1"/>
    <col min="19" max="19" width="8.33203125" hidden="1" customWidth="1"/>
    <col min="20" max="20" width="12" hidden="1" customWidth="1"/>
  </cols>
  <sheetData>
    <row r="1" spans="1:20" ht="48.65" customHeight="1" x14ac:dyDescent="0.3">
      <c r="A1" s="329" t="s">
        <v>101</v>
      </c>
      <c r="B1" s="329"/>
      <c r="C1" s="329"/>
      <c r="D1" s="329"/>
      <c r="E1" s="329"/>
      <c r="F1" s="329"/>
      <c r="G1" s="329"/>
      <c r="H1" s="329"/>
      <c r="I1" s="329"/>
      <c r="J1" s="329"/>
      <c r="K1" s="329"/>
      <c r="L1" s="329"/>
      <c r="M1" s="329"/>
      <c r="N1" s="213" t="s">
        <v>97</v>
      </c>
      <c r="O1" s="213"/>
      <c r="P1" s="213"/>
      <c r="Q1" s="213"/>
      <c r="R1" s="213"/>
      <c r="S1" s="213"/>
      <c r="T1" s="213">
        <f>COUNT(T8:T70)</f>
        <v>63</v>
      </c>
    </row>
    <row r="2" spans="1:20" ht="72.75" customHeight="1" x14ac:dyDescent="0.3">
      <c r="A2" s="275" t="s">
        <v>135</v>
      </c>
      <c r="B2" s="275"/>
      <c r="C2" s="275"/>
      <c r="D2" s="275"/>
      <c r="E2" s="275"/>
      <c r="F2" s="275"/>
      <c r="G2" s="275"/>
      <c r="H2" s="275"/>
      <c r="I2" s="275"/>
      <c r="J2" s="275"/>
      <c r="K2" s="275"/>
      <c r="L2" s="275"/>
      <c r="M2" s="275"/>
    </row>
    <row r="3" spans="1:20" ht="16.899999999999999" customHeight="1" x14ac:dyDescent="0.3">
      <c r="A3" s="158" t="str">
        <f>'Demande-Décompte'!A10</f>
        <v>REE + Sct. No.</v>
      </c>
      <c r="B3" s="159">
        <f>'Demande-Décompte'!B10</f>
        <v>0</v>
      </c>
      <c r="C3" s="160" t="str">
        <f>'Demande-Décompte'!A4</f>
        <v>Entreprise</v>
      </c>
      <c r="D3" s="333">
        <f>'Demande-Décompte'!A5</f>
        <v>0</v>
      </c>
      <c r="E3" s="333"/>
      <c r="F3" s="333"/>
      <c r="G3" s="333"/>
      <c r="H3" s="333"/>
    </row>
    <row r="4" spans="1:20" ht="18" customHeight="1" x14ac:dyDescent="0.3">
      <c r="A4" s="66" t="s">
        <v>63</v>
      </c>
      <c r="B4" s="220">
        <f>IF(ISBLANK('Demande-Décompte'!C16),"",'Demande-Décompte'!C16)</f>
        <v>44378</v>
      </c>
      <c r="C4" s="166" t="s">
        <v>79</v>
      </c>
      <c r="D4" s="69">
        <f>NETWORKDAYS(B4,EDATE(B4,1)-1)</f>
        <v>22</v>
      </c>
      <c r="E4" s="65" t="s">
        <v>80</v>
      </c>
      <c r="F4" s="335" t="str">
        <f>IF(MAX(N75:T75)&gt;0,"S'il vous plaît vérifier vos informations","")</f>
        <v/>
      </c>
      <c r="G4" s="335"/>
      <c r="H4" s="335"/>
      <c r="I4" s="209"/>
    </row>
    <row r="5" spans="1:20" ht="18" customHeight="1" x14ac:dyDescent="0.3">
      <c r="A5" s="66" t="s">
        <v>64</v>
      </c>
      <c r="B5" s="164" t="str">
        <f>IF(ISBLANK('Demande-Décompte'!C19),"",'Demande-Décompte'!C19)</f>
        <v/>
      </c>
      <c r="C5" s="165" t="str">
        <f>IF(ISBLANK('Demande-Décompte'!E19),"",'Demande-Décompte'!E19)</f>
        <v/>
      </c>
      <c r="D5" s="69">
        <f>IF(AND(B5="",C5=""),+D4,NETWORKDAYS(B5,C5))</f>
        <v>22</v>
      </c>
      <c r="E5" s="334" t="s">
        <v>81</v>
      </c>
      <c r="F5" s="334"/>
      <c r="G5" s="334"/>
      <c r="H5" s="334"/>
    </row>
    <row r="6" spans="1:20" x14ac:dyDescent="0.3">
      <c r="C6" s="332" t="str">
        <f>IF(B4="","Veuillez sélectionner le mois dans la feuille «Demande-Décompte»","")</f>
        <v/>
      </c>
      <c r="D6" s="332"/>
      <c r="E6" s="332"/>
      <c r="F6" s="332"/>
      <c r="G6" s="332"/>
    </row>
    <row r="7" spans="1:20" s="186" customFormat="1" ht="102" customHeight="1" x14ac:dyDescent="0.25">
      <c r="A7" s="155" t="s">
        <v>99</v>
      </c>
      <c r="B7" s="230" t="s">
        <v>117</v>
      </c>
      <c r="C7" s="199" t="s">
        <v>103</v>
      </c>
      <c r="D7" s="194" t="s">
        <v>112</v>
      </c>
      <c r="E7" s="229" t="s">
        <v>113</v>
      </c>
      <c r="F7" s="200" t="s">
        <v>105</v>
      </c>
      <c r="G7" s="195" t="s">
        <v>67</v>
      </c>
      <c r="H7" s="194" t="s">
        <v>68</v>
      </c>
      <c r="I7" s="194" t="s">
        <v>69</v>
      </c>
      <c r="J7" s="195" t="s">
        <v>89</v>
      </c>
      <c r="K7" s="195" t="s">
        <v>124</v>
      </c>
      <c r="L7" s="195" t="s">
        <v>71</v>
      </c>
      <c r="M7" s="201" t="s">
        <v>106</v>
      </c>
      <c r="N7" s="184" t="s">
        <v>72</v>
      </c>
      <c r="O7" s="185" t="s">
        <v>110</v>
      </c>
      <c r="P7" s="184" t="s">
        <v>111</v>
      </c>
      <c r="Q7" s="184" t="s">
        <v>74</v>
      </c>
      <c r="R7" s="211" t="s">
        <v>115</v>
      </c>
      <c r="S7" s="211" t="s">
        <v>109</v>
      </c>
      <c r="T7" s="104" t="s">
        <v>138</v>
      </c>
    </row>
    <row r="8" spans="1:20" ht="15" customHeight="1" x14ac:dyDescent="0.35">
      <c r="A8" s="187" t="s">
        <v>134</v>
      </c>
      <c r="B8" s="219" t="s">
        <v>122</v>
      </c>
      <c r="C8" s="148"/>
      <c r="D8" s="226"/>
      <c r="E8" s="149"/>
      <c r="F8" s="150"/>
      <c r="G8" s="227"/>
      <c r="H8" s="148"/>
      <c r="I8" s="148"/>
      <c r="J8" s="151" t="str">
        <f>IF(C8*D8&gt;0,+C8/D8,"")</f>
        <v/>
      </c>
      <c r="K8" s="217" t="str">
        <f>IF(C8*D8&gt;0,+E8*G8,"")</f>
        <v/>
      </c>
      <c r="L8" s="153" t="str">
        <f>IF(AND(C8&gt;0,T8=0),IF(D8&gt;0,+E8*C8,C8)/$D$4*$D$5,"")</f>
        <v/>
      </c>
      <c r="M8" s="154" t="str">
        <f t="shared" ref="M8:M39" si="0">IF(C8&gt;0,IF(J8&lt;=3470,$A$72,IF(J8&gt;=4340,$A$74,$A$73)),"")</f>
        <v/>
      </c>
      <c r="N8" s="77">
        <f>IF(C8*E8=0,0,IF(C8/E8&gt;12350,1,0))</f>
        <v>0</v>
      </c>
      <c r="O8" s="76">
        <f>IF(F8&gt;E8,1,0)</f>
        <v>0</v>
      </c>
      <c r="P8" s="76">
        <f t="shared" ref="P8:P39" si="1">IF(AND(M8=$A$73,ISBLANK(G8)),1,0)</f>
        <v>0</v>
      </c>
      <c r="Q8" s="77">
        <f>IF(AND(C8&gt;0,H8&lt;&gt;""),IF(OR(H8="",I8&gt;H8),1,0),0)</f>
        <v>0</v>
      </c>
      <c r="R8" s="77">
        <f>IF(AND(F8&lt;1,I8&gt;0),1,0)</f>
        <v>0</v>
      </c>
      <c r="S8" s="222">
        <f>IF(AND(ISBLANK(A8),ISBLANK(C8),ISBLANK(D8),ISBLANK(E8),ISBLANK(F8),ISBLANK(G8),ISBLANK(I8)),0,IF(ISBLANK(B8),1,0))</f>
        <v>0</v>
      </c>
      <c r="T8" s="77">
        <f>IF(D8&gt;1,1,0)</f>
        <v>0</v>
      </c>
    </row>
    <row r="9" spans="1:20" ht="14.5" x14ac:dyDescent="0.35">
      <c r="A9" s="91"/>
      <c r="B9" s="91"/>
      <c r="C9" s="92"/>
      <c r="D9" s="212"/>
      <c r="E9" s="138"/>
      <c r="F9" s="139"/>
      <c r="G9" s="216"/>
      <c r="H9" s="71" t="str">
        <f t="shared" ref="H9:H12" si="2">IF($B$4="","",IF(T9&lt;&gt;0,"",IF(C9*D9&gt;0,ROUND(+G9/5*$D$5*E9*D9,2),"")))</f>
        <v/>
      </c>
      <c r="I9" s="92"/>
      <c r="J9" s="70" t="str">
        <f t="shared" ref="J9:J12" si="3">IF(C9*D9&gt;0,+C9/D9,"")</f>
        <v/>
      </c>
      <c r="K9" s="218" t="str">
        <f t="shared" ref="K9:K12" si="4">IF(C9*D9&gt;0,+E9*G9,"")</f>
        <v/>
      </c>
      <c r="L9" s="153" t="str">
        <f t="shared" ref="L9:L12" si="5">IF(AND(C9&gt;0,T9=0),IF(D9&gt;0,+E9*C9,C9)/$D$4*$D$5,"")</f>
        <v/>
      </c>
      <c r="M9" s="77" t="str">
        <f t="shared" si="0"/>
        <v/>
      </c>
      <c r="N9" s="77">
        <f>IF(C9=0,0,IF(C9&gt;12350,1,0))</f>
        <v>0</v>
      </c>
      <c r="O9" s="76">
        <f t="shared" ref="O9" si="6">IF(F9&gt;E9,1,0)</f>
        <v>0</v>
      </c>
      <c r="P9" s="76">
        <f t="shared" si="1"/>
        <v>0</v>
      </c>
      <c r="Q9" s="77">
        <f t="shared" ref="Q9:Q70" si="7">IF(AND(C9&gt;0,H9&lt;&gt;""),IF(OR(H9="",I9&gt;H9),1,0),0)</f>
        <v>0</v>
      </c>
      <c r="R9" s="77">
        <f t="shared" ref="R9" si="8">IF(AND(F9&lt;1,I9&gt;0),1,0)</f>
        <v>0</v>
      </c>
      <c r="S9" s="222">
        <f t="shared" ref="S9" si="9">IF(AND(ISBLANK(A9),ISBLANK(C9),ISBLANK(D9),ISBLANK(E9),ISBLANK(F9),ISBLANK(G9),ISBLANK(I9)),0,IF(ISBLANK(B9),1,0))</f>
        <v>0</v>
      </c>
      <c r="T9" s="77">
        <f t="shared" ref="T9:T70" si="10">IF(D9&gt;1,1,0)</f>
        <v>0</v>
      </c>
    </row>
    <row r="10" spans="1:20" ht="14.5" x14ac:dyDescent="0.35">
      <c r="A10" s="91"/>
      <c r="B10" s="91"/>
      <c r="C10" s="92"/>
      <c r="D10" s="212"/>
      <c r="E10" s="138"/>
      <c r="F10" s="139"/>
      <c r="G10" s="216"/>
      <c r="H10" s="71" t="str">
        <f t="shared" si="2"/>
        <v/>
      </c>
      <c r="I10" s="92"/>
      <c r="J10" s="70" t="str">
        <f t="shared" si="3"/>
        <v/>
      </c>
      <c r="K10" s="218" t="str">
        <f t="shared" si="4"/>
        <v/>
      </c>
      <c r="L10" s="153" t="str">
        <f t="shared" si="5"/>
        <v/>
      </c>
      <c r="M10" s="77" t="str">
        <f t="shared" si="0"/>
        <v/>
      </c>
      <c r="N10" s="77">
        <f t="shared" ref="N10:N70" si="11">IF(C10=0,0,IF(C10&gt;12350,1,0))</f>
        <v>0</v>
      </c>
      <c r="O10" s="76">
        <f t="shared" ref="O10:O55" si="12">IF(F10&gt;E10,1,0)</f>
        <v>0</v>
      </c>
      <c r="P10" s="76">
        <f t="shared" si="1"/>
        <v>0</v>
      </c>
      <c r="Q10" s="77">
        <f t="shared" si="7"/>
        <v>0</v>
      </c>
      <c r="R10" s="77">
        <f t="shared" ref="R10:R55" si="13">IF(AND(F10&lt;1,I10&gt;0),1,0)</f>
        <v>0</v>
      </c>
      <c r="S10" s="222">
        <f t="shared" ref="S10:S55" si="14">IF(AND(ISBLANK(A10),ISBLANK(C10),ISBLANK(D10),ISBLANK(E10),ISBLANK(F10),ISBLANK(G10),ISBLANK(I10)),0,IF(ISBLANK(B10),1,0))</f>
        <v>0</v>
      </c>
      <c r="T10" s="77">
        <f t="shared" si="10"/>
        <v>0</v>
      </c>
    </row>
    <row r="11" spans="1:20" ht="14.5" x14ac:dyDescent="0.35">
      <c r="A11" s="91"/>
      <c r="B11" s="91"/>
      <c r="C11" s="92"/>
      <c r="D11" s="212"/>
      <c r="E11" s="138"/>
      <c r="F11" s="139"/>
      <c r="G11" s="216"/>
      <c r="H11" s="71" t="str">
        <f t="shared" si="2"/>
        <v/>
      </c>
      <c r="I11" s="92"/>
      <c r="J11" s="70" t="str">
        <f t="shared" si="3"/>
        <v/>
      </c>
      <c r="K11" s="218" t="str">
        <f t="shared" si="4"/>
        <v/>
      </c>
      <c r="L11" s="153" t="str">
        <f t="shared" si="5"/>
        <v/>
      </c>
      <c r="M11" s="77" t="str">
        <f t="shared" si="0"/>
        <v/>
      </c>
      <c r="N11" s="77">
        <f t="shared" si="11"/>
        <v>0</v>
      </c>
      <c r="O11" s="76">
        <f t="shared" si="12"/>
        <v>0</v>
      </c>
      <c r="P11" s="76">
        <f t="shared" si="1"/>
        <v>0</v>
      </c>
      <c r="Q11" s="77">
        <f t="shared" si="7"/>
        <v>0</v>
      </c>
      <c r="R11" s="77">
        <f t="shared" si="13"/>
        <v>0</v>
      </c>
      <c r="S11" s="222">
        <f t="shared" si="14"/>
        <v>0</v>
      </c>
      <c r="T11" s="77">
        <f t="shared" si="10"/>
        <v>0</v>
      </c>
    </row>
    <row r="12" spans="1:20" ht="14.5" x14ac:dyDescent="0.35">
      <c r="A12" s="91"/>
      <c r="B12" s="91"/>
      <c r="C12" s="92"/>
      <c r="D12" s="212"/>
      <c r="E12" s="138"/>
      <c r="F12" s="139"/>
      <c r="G12" s="216"/>
      <c r="H12" s="71" t="str">
        <f t="shared" si="2"/>
        <v/>
      </c>
      <c r="I12" s="92"/>
      <c r="J12" s="70" t="str">
        <f t="shared" si="3"/>
        <v/>
      </c>
      <c r="K12" s="218" t="str">
        <f t="shared" si="4"/>
        <v/>
      </c>
      <c r="L12" s="153" t="str">
        <f t="shared" si="5"/>
        <v/>
      </c>
      <c r="M12" s="77" t="str">
        <f t="shared" si="0"/>
        <v/>
      </c>
      <c r="N12" s="77">
        <f t="shared" si="11"/>
        <v>0</v>
      </c>
      <c r="O12" s="76">
        <f t="shared" si="12"/>
        <v>0</v>
      </c>
      <c r="P12" s="76">
        <f t="shared" si="1"/>
        <v>0</v>
      </c>
      <c r="Q12" s="77">
        <f t="shared" si="7"/>
        <v>0</v>
      </c>
      <c r="R12" s="77">
        <f t="shared" si="13"/>
        <v>0</v>
      </c>
      <c r="S12" s="222">
        <f t="shared" si="14"/>
        <v>0</v>
      </c>
      <c r="T12" s="77">
        <f t="shared" si="10"/>
        <v>0</v>
      </c>
    </row>
    <row r="13" spans="1:20" ht="14.5" x14ac:dyDescent="0.35">
      <c r="A13" s="91"/>
      <c r="B13" s="91"/>
      <c r="C13" s="92"/>
      <c r="D13" s="212"/>
      <c r="E13" s="138"/>
      <c r="F13" s="139"/>
      <c r="G13" s="216"/>
      <c r="H13" s="71" t="str">
        <f t="shared" ref="H13:H70" si="15">IF($B$4="","",IF(T13&lt;&gt;0,"",IF(C13*D13&gt;0,ROUND(+G13/5*$D$5*E13*D13,2),"")))</f>
        <v/>
      </c>
      <c r="I13" s="92"/>
      <c r="J13" s="70" t="str">
        <f t="shared" ref="J13:J55" si="16">IF(C13*D13&gt;0,+C13/D13,"")</f>
        <v/>
      </c>
      <c r="K13" s="218" t="str">
        <f t="shared" ref="K13:K55" si="17">IF(C13*D13&gt;0,+E13*G13,"")</f>
        <v/>
      </c>
      <c r="L13" s="153" t="str">
        <f t="shared" ref="L13:L70" si="18">IF(AND(C13&gt;0,T13=0),IF(D13&gt;0,+E13*C13,C13)/$D$4*$D$5,"")</f>
        <v/>
      </c>
      <c r="M13" s="77" t="str">
        <f t="shared" si="0"/>
        <v/>
      </c>
      <c r="N13" s="77">
        <f t="shared" si="11"/>
        <v>0</v>
      </c>
      <c r="O13" s="76">
        <f t="shared" si="12"/>
        <v>0</v>
      </c>
      <c r="P13" s="76">
        <f t="shared" si="1"/>
        <v>0</v>
      </c>
      <c r="Q13" s="77">
        <f t="shared" si="7"/>
        <v>0</v>
      </c>
      <c r="R13" s="77">
        <f t="shared" si="13"/>
        <v>0</v>
      </c>
      <c r="S13" s="222">
        <f t="shared" si="14"/>
        <v>0</v>
      </c>
      <c r="T13" s="77">
        <f t="shared" si="10"/>
        <v>0</v>
      </c>
    </row>
    <row r="14" spans="1:20" ht="14.5" x14ac:dyDescent="0.35">
      <c r="A14" s="91"/>
      <c r="B14" s="91"/>
      <c r="C14" s="92"/>
      <c r="D14" s="212"/>
      <c r="E14" s="138"/>
      <c r="F14" s="139"/>
      <c r="G14" s="216"/>
      <c r="H14" s="71" t="str">
        <f t="shared" si="15"/>
        <v/>
      </c>
      <c r="I14" s="92"/>
      <c r="J14" s="70" t="str">
        <f t="shared" si="16"/>
        <v/>
      </c>
      <c r="K14" s="218" t="str">
        <f t="shared" si="17"/>
        <v/>
      </c>
      <c r="L14" s="153" t="str">
        <f t="shared" si="18"/>
        <v/>
      </c>
      <c r="M14" s="77" t="str">
        <f t="shared" si="0"/>
        <v/>
      </c>
      <c r="N14" s="77">
        <f t="shared" si="11"/>
        <v>0</v>
      </c>
      <c r="O14" s="76">
        <f t="shared" si="12"/>
        <v>0</v>
      </c>
      <c r="P14" s="76">
        <f t="shared" si="1"/>
        <v>0</v>
      </c>
      <c r="Q14" s="77">
        <f t="shared" si="7"/>
        <v>0</v>
      </c>
      <c r="R14" s="77">
        <f t="shared" si="13"/>
        <v>0</v>
      </c>
      <c r="S14" s="222">
        <f t="shared" si="14"/>
        <v>0</v>
      </c>
      <c r="T14" s="77">
        <f t="shared" si="10"/>
        <v>0</v>
      </c>
    </row>
    <row r="15" spans="1:20" ht="14.5" x14ac:dyDescent="0.35">
      <c r="A15" s="91"/>
      <c r="B15" s="91"/>
      <c r="C15" s="92"/>
      <c r="D15" s="212"/>
      <c r="E15" s="138"/>
      <c r="F15" s="139"/>
      <c r="G15" s="216"/>
      <c r="H15" s="71" t="str">
        <f t="shared" si="15"/>
        <v/>
      </c>
      <c r="I15" s="92"/>
      <c r="J15" s="70" t="str">
        <f t="shared" si="16"/>
        <v/>
      </c>
      <c r="K15" s="218" t="str">
        <f t="shared" si="17"/>
        <v/>
      </c>
      <c r="L15" s="153" t="str">
        <f t="shared" si="18"/>
        <v/>
      </c>
      <c r="M15" s="77" t="str">
        <f t="shared" si="0"/>
        <v/>
      </c>
      <c r="N15" s="77">
        <f t="shared" si="11"/>
        <v>0</v>
      </c>
      <c r="O15" s="76">
        <f t="shared" si="12"/>
        <v>0</v>
      </c>
      <c r="P15" s="76">
        <f t="shared" si="1"/>
        <v>0</v>
      </c>
      <c r="Q15" s="77">
        <f t="shared" si="7"/>
        <v>0</v>
      </c>
      <c r="R15" s="77">
        <f t="shared" si="13"/>
        <v>0</v>
      </c>
      <c r="S15" s="222">
        <f t="shared" si="14"/>
        <v>0</v>
      </c>
      <c r="T15" s="77">
        <f t="shared" si="10"/>
        <v>0</v>
      </c>
    </row>
    <row r="16" spans="1:20" ht="14.5" x14ac:dyDescent="0.35">
      <c r="A16" s="91"/>
      <c r="B16" s="91"/>
      <c r="C16" s="92"/>
      <c r="D16" s="212"/>
      <c r="E16" s="138"/>
      <c r="F16" s="139"/>
      <c r="G16" s="216"/>
      <c r="H16" s="71" t="str">
        <f t="shared" si="15"/>
        <v/>
      </c>
      <c r="I16" s="92"/>
      <c r="J16" s="70" t="str">
        <f t="shared" si="16"/>
        <v/>
      </c>
      <c r="K16" s="218" t="str">
        <f t="shared" si="17"/>
        <v/>
      </c>
      <c r="L16" s="153" t="str">
        <f t="shared" si="18"/>
        <v/>
      </c>
      <c r="M16" s="77" t="str">
        <f t="shared" si="0"/>
        <v/>
      </c>
      <c r="N16" s="77">
        <f t="shared" si="11"/>
        <v>0</v>
      </c>
      <c r="O16" s="76">
        <f t="shared" si="12"/>
        <v>0</v>
      </c>
      <c r="P16" s="76">
        <f t="shared" si="1"/>
        <v>0</v>
      </c>
      <c r="Q16" s="77">
        <f t="shared" si="7"/>
        <v>0</v>
      </c>
      <c r="R16" s="77">
        <f t="shared" si="13"/>
        <v>0</v>
      </c>
      <c r="S16" s="222">
        <f t="shared" si="14"/>
        <v>0</v>
      </c>
      <c r="T16" s="77">
        <f t="shared" si="10"/>
        <v>0</v>
      </c>
    </row>
    <row r="17" spans="1:20" ht="14.5" x14ac:dyDescent="0.35">
      <c r="A17" s="91"/>
      <c r="B17" s="91"/>
      <c r="C17" s="92"/>
      <c r="D17" s="212"/>
      <c r="E17" s="138"/>
      <c r="F17" s="139"/>
      <c r="G17" s="216"/>
      <c r="H17" s="71" t="str">
        <f t="shared" si="15"/>
        <v/>
      </c>
      <c r="I17" s="92"/>
      <c r="J17" s="70" t="str">
        <f t="shared" si="16"/>
        <v/>
      </c>
      <c r="K17" s="218" t="str">
        <f t="shared" si="17"/>
        <v/>
      </c>
      <c r="L17" s="153" t="str">
        <f t="shared" si="18"/>
        <v/>
      </c>
      <c r="M17" s="77" t="str">
        <f t="shared" si="0"/>
        <v/>
      </c>
      <c r="N17" s="77">
        <f t="shared" si="11"/>
        <v>0</v>
      </c>
      <c r="O17" s="76">
        <f t="shared" si="12"/>
        <v>0</v>
      </c>
      <c r="P17" s="76">
        <f t="shared" si="1"/>
        <v>0</v>
      </c>
      <c r="Q17" s="77">
        <f t="shared" si="7"/>
        <v>0</v>
      </c>
      <c r="R17" s="77">
        <f t="shared" si="13"/>
        <v>0</v>
      </c>
      <c r="S17" s="222">
        <f t="shared" si="14"/>
        <v>0</v>
      </c>
      <c r="T17" s="77">
        <f t="shared" si="10"/>
        <v>0</v>
      </c>
    </row>
    <row r="18" spans="1:20" ht="14.5" x14ac:dyDescent="0.35">
      <c r="A18" s="91"/>
      <c r="B18" s="91"/>
      <c r="C18" s="92"/>
      <c r="D18" s="212"/>
      <c r="E18" s="138"/>
      <c r="F18" s="139"/>
      <c r="G18" s="216"/>
      <c r="H18" s="71" t="str">
        <f t="shared" si="15"/>
        <v/>
      </c>
      <c r="I18" s="92"/>
      <c r="J18" s="70" t="str">
        <f t="shared" si="16"/>
        <v/>
      </c>
      <c r="K18" s="218" t="str">
        <f t="shared" si="17"/>
        <v/>
      </c>
      <c r="L18" s="153" t="str">
        <f t="shared" si="18"/>
        <v/>
      </c>
      <c r="M18" s="77" t="str">
        <f t="shared" si="0"/>
        <v/>
      </c>
      <c r="N18" s="77">
        <f t="shared" si="11"/>
        <v>0</v>
      </c>
      <c r="O18" s="76">
        <f t="shared" si="12"/>
        <v>0</v>
      </c>
      <c r="P18" s="76">
        <f t="shared" si="1"/>
        <v>0</v>
      </c>
      <c r="Q18" s="77">
        <f t="shared" si="7"/>
        <v>0</v>
      </c>
      <c r="R18" s="77">
        <f t="shared" si="13"/>
        <v>0</v>
      </c>
      <c r="S18" s="222">
        <f t="shared" si="14"/>
        <v>0</v>
      </c>
      <c r="T18" s="77">
        <f t="shared" si="10"/>
        <v>0</v>
      </c>
    </row>
    <row r="19" spans="1:20" ht="14.5" x14ac:dyDescent="0.35">
      <c r="A19" s="91"/>
      <c r="B19" s="91"/>
      <c r="C19" s="92"/>
      <c r="D19" s="212"/>
      <c r="E19" s="138"/>
      <c r="F19" s="139"/>
      <c r="G19" s="216"/>
      <c r="H19" s="71" t="str">
        <f t="shared" si="15"/>
        <v/>
      </c>
      <c r="I19" s="92"/>
      <c r="J19" s="70" t="str">
        <f t="shared" si="16"/>
        <v/>
      </c>
      <c r="K19" s="218" t="str">
        <f t="shared" si="17"/>
        <v/>
      </c>
      <c r="L19" s="153" t="str">
        <f t="shared" si="18"/>
        <v/>
      </c>
      <c r="M19" s="77" t="str">
        <f t="shared" si="0"/>
        <v/>
      </c>
      <c r="N19" s="77">
        <f t="shared" si="11"/>
        <v>0</v>
      </c>
      <c r="O19" s="76">
        <f t="shared" si="12"/>
        <v>0</v>
      </c>
      <c r="P19" s="76">
        <f t="shared" si="1"/>
        <v>0</v>
      </c>
      <c r="Q19" s="77">
        <f t="shared" si="7"/>
        <v>0</v>
      </c>
      <c r="R19" s="77">
        <f t="shared" si="13"/>
        <v>0</v>
      </c>
      <c r="S19" s="222">
        <f t="shared" si="14"/>
        <v>0</v>
      </c>
      <c r="T19" s="77">
        <f t="shared" si="10"/>
        <v>0</v>
      </c>
    </row>
    <row r="20" spans="1:20" ht="14.5" x14ac:dyDescent="0.35">
      <c r="A20" s="91"/>
      <c r="B20" s="91"/>
      <c r="C20" s="92"/>
      <c r="D20" s="212"/>
      <c r="E20" s="138"/>
      <c r="F20" s="139"/>
      <c r="G20" s="216"/>
      <c r="H20" s="71" t="str">
        <f t="shared" si="15"/>
        <v/>
      </c>
      <c r="I20" s="92"/>
      <c r="J20" s="70" t="str">
        <f t="shared" si="16"/>
        <v/>
      </c>
      <c r="K20" s="218" t="str">
        <f t="shared" si="17"/>
        <v/>
      </c>
      <c r="L20" s="153" t="str">
        <f t="shared" si="18"/>
        <v/>
      </c>
      <c r="M20" s="77" t="str">
        <f t="shared" si="0"/>
        <v/>
      </c>
      <c r="N20" s="77">
        <f t="shared" si="11"/>
        <v>0</v>
      </c>
      <c r="O20" s="76">
        <f t="shared" si="12"/>
        <v>0</v>
      </c>
      <c r="P20" s="76">
        <f t="shared" si="1"/>
        <v>0</v>
      </c>
      <c r="Q20" s="77">
        <f t="shared" si="7"/>
        <v>0</v>
      </c>
      <c r="R20" s="77">
        <f t="shared" si="13"/>
        <v>0</v>
      </c>
      <c r="S20" s="222">
        <f t="shared" si="14"/>
        <v>0</v>
      </c>
      <c r="T20" s="77">
        <f t="shared" si="10"/>
        <v>0</v>
      </c>
    </row>
    <row r="21" spans="1:20" ht="14.5" x14ac:dyDescent="0.35">
      <c r="A21" s="91"/>
      <c r="B21" s="91"/>
      <c r="C21" s="92"/>
      <c r="D21" s="212"/>
      <c r="E21" s="138"/>
      <c r="F21" s="139"/>
      <c r="G21" s="216"/>
      <c r="H21" s="71" t="str">
        <f t="shared" si="15"/>
        <v/>
      </c>
      <c r="I21" s="92"/>
      <c r="J21" s="70" t="str">
        <f t="shared" si="16"/>
        <v/>
      </c>
      <c r="K21" s="218" t="str">
        <f t="shared" si="17"/>
        <v/>
      </c>
      <c r="L21" s="153" t="str">
        <f t="shared" si="18"/>
        <v/>
      </c>
      <c r="M21" s="77" t="str">
        <f t="shared" si="0"/>
        <v/>
      </c>
      <c r="N21" s="77">
        <f t="shared" si="11"/>
        <v>0</v>
      </c>
      <c r="O21" s="76">
        <f t="shared" si="12"/>
        <v>0</v>
      </c>
      <c r="P21" s="76">
        <f t="shared" si="1"/>
        <v>0</v>
      </c>
      <c r="Q21" s="77">
        <f t="shared" si="7"/>
        <v>0</v>
      </c>
      <c r="R21" s="77">
        <f t="shared" si="13"/>
        <v>0</v>
      </c>
      <c r="S21" s="222">
        <f t="shared" si="14"/>
        <v>0</v>
      </c>
      <c r="T21" s="77">
        <f t="shared" si="10"/>
        <v>0</v>
      </c>
    </row>
    <row r="22" spans="1:20" ht="14.5" x14ac:dyDescent="0.35">
      <c r="A22" s="91"/>
      <c r="B22" s="91"/>
      <c r="C22" s="92"/>
      <c r="D22" s="212"/>
      <c r="E22" s="138"/>
      <c r="F22" s="139"/>
      <c r="G22" s="216"/>
      <c r="H22" s="71" t="str">
        <f t="shared" si="15"/>
        <v/>
      </c>
      <c r="I22" s="92"/>
      <c r="J22" s="70" t="str">
        <f t="shared" si="16"/>
        <v/>
      </c>
      <c r="K22" s="218" t="str">
        <f t="shared" si="17"/>
        <v/>
      </c>
      <c r="L22" s="153" t="str">
        <f t="shared" si="18"/>
        <v/>
      </c>
      <c r="M22" s="77" t="str">
        <f t="shared" si="0"/>
        <v/>
      </c>
      <c r="N22" s="77">
        <f t="shared" si="11"/>
        <v>0</v>
      </c>
      <c r="O22" s="76">
        <f t="shared" si="12"/>
        <v>0</v>
      </c>
      <c r="P22" s="76">
        <f t="shared" si="1"/>
        <v>0</v>
      </c>
      <c r="Q22" s="77">
        <f t="shared" si="7"/>
        <v>0</v>
      </c>
      <c r="R22" s="77">
        <f t="shared" si="13"/>
        <v>0</v>
      </c>
      <c r="S22" s="222">
        <f t="shared" si="14"/>
        <v>0</v>
      </c>
      <c r="T22" s="77">
        <f t="shared" si="10"/>
        <v>0</v>
      </c>
    </row>
    <row r="23" spans="1:20" ht="14.5" x14ac:dyDescent="0.35">
      <c r="A23" s="91"/>
      <c r="B23" s="91"/>
      <c r="C23" s="92"/>
      <c r="D23" s="212"/>
      <c r="E23" s="138"/>
      <c r="F23" s="139"/>
      <c r="G23" s="216"/>
      <c r="H23" s="71" t="str">
        <f t="shared" si="15"/>
        <v/>
      </c>
      <c r="I23" s="92"/>
      <c r="J23" s="70" t="str">
        <f t="shared" si="16"/>
        <v/>
      </c>
      <c r="K23" s="218" t="str">
        <f t="shared" si="17"/>
        <v/>
      </c>
      <c r="L23" s="153" t="str">
        <f t="shared" si="18"/>
        <v/>
      </c>
      <c r="M23" s="77" t="str">
        <f t="shared" si="0"/>
        <v/>
      </c>
      <c r="N23" s="77">
        <f t="shared" si="11"/>
        <v>0</v>
      </c>
      <c r="O23" s="76">
        <f t="shared" si="12"/>
        <v>0</v>
      </c>
      <c r="P23" s="76">
        <f t="shared" si="1"/>
        <v>0</v>
      </c>
      <c r="Q23" s="77">
        <f t="shared" si="7"/>
        <v>0</v>
      </c>
      <c r="R23" s="77">
        <f t="shared" si="13"/>
        <v>0</v>
      </c>
      <c r="S23" s="222">
        <f t="shared" si="14"/>
        <v>0</v>
      </c>
      <c r="T23" s="77">
        <f t="shared" si="10"/>
        <v>0</v>
      </c>
    </row>
    <row r="24" spans="1:20" ht="14.5" x14ac:dyDescent="0.35">
      <c r="A24" s="91"/>
      <c r="B24" s="91"/>
      <c r="C24" s="92"/>
      <c r="D24" s="212"/>
      <c r="E24" s="138"/>
      <c r="F24" s="139"/>
      <c r="G24" s="216"/>
      <c r="H24" s="71" t="str">
        <f t="shared" si="15"/>
        <v/>
      </c>
      <c r="I24" s="92"/>
      <c r="J24" s="70" t="str">
        <f t="shared" si="16"/>
        <v/>
      </c>
      <c r="K24" s="218" t="str">
        <f t="shared" si="17"/>
        <v/>
      </c>
      <c r="L24" s="153" t="str">
        <f t="shared" si="18"/>
        <v/>
      </c>
      <c r="M24" s="77" t="str">
        <f t="shared" si="0"/>
        <v/>
      </c>
      <c r="N24" s="77">
        <f t="shared" si="11"/>
        <v>0</v>
      </c>
      <c r="O24" s="76">
        <f t="shared" si="12"/>
        <v>0</v>
      </c>
      <c r="P24" s="76">
        <f t="shared" si="1"/>
        <v>0</v>
      </c>
      <c r="Q24" s="77">
        <f t="shared" si="7"/>
        <v>0</v>
      </c>
      <c r="R24" s="77">
        <f t="shared" si="13"/>
        <v>0</v>
      </c>
      <c r="S24" s="222">
        <f t="shared" si="14"/>
        <v>0</v>
      </c>
      <c r="T24" s="77">
        <f t="shared" si="10"/>
        <v>0</v>
      </c>
    </row>
    <row r="25" spans="1:20" ht="14.5" x14ac:dyDescent="0.35">
      <c r="A25" s="91"/>
      <c r="B25" s="91"/>
      <c r="C25" s="92"/>
      <c r="D25" s="212"/>
      <c r="E25" s="138"/>
      <c r="F25" s="139"/>
      <c r="G25" s="216"/>
      <c r="H25" s="71" t="str">
        <f t="shared" si="15"/>
        <v/>
      </c>
      <c r="I25" s="92"/>
      <c r="J25" s="70" t="str">
        <f t="shared" si="16"/>
        <v/>
      </c>
      <c r="K25" s="218" t="str">
        <f t="shared" si="17"/>
        <v/>
      </c>
      <c r="L25" s="153" t="str">
        <f t="shared" si="18"/>
        <v/>
      </c>
      <c r="M25" s="77" t="str">
        <f t="shared" si="0"/>
        <v/>
      </c>
      <c r="N25" s="77">
        <f t="shared" si="11"/>
        <v>0</v>
      </c>
      <c r="O25" s="76">
        <f t="shared" si="12"/>
        <v>0</v>
      </c>
      <c r="P25" s="76">
        <f t="shared" si="1"/>
        <v>0</v>
      </c>
      <c r="Q25" s="77">
        <f t="shared" si="7"/>
        <v>0</v>
      </c>
      <c r="R25" s="77">
        <f t="shared" si="13"/>
        <v>0</v>
      </c>
      <c r="S25" s="222">
        <f t="shared" si="14"/>
        <v>0</v>
      </c>
      <c r="T25" s="77">
        <f t="shared" si="10"/>
        <v>0</v>
      </c>
    </row>
    <row r="26" spans="1:20" ht="14.5" x14ac:dyDescent="0.35">
      <c r="A26" s="91"/>
      <c r="B26" s="91"/>
      <c r="C26" s="92"/>
      <c r="D26" s="212"/>
      <c r="E26" s="138"/>
      <c r="F26" s="139"/>
      <c r="G26" s="216"/>
      <c r="H26" s="71" t="str">
        <f t="shared" si="15"/>
        <v/>
      </c>
      <c r="I26" s="92"/>
      <c r="J26" s="70" t="str">
        <f t="shared" si="16"/>
        <v/>
      </c>
      <c r="K26" s="218" t="str">
        <f t="shared" si="17"/>
        <v/>
      </c>
      <c r="L26" s="153" t="str">
        <f t="shared" si="18"/>
        <v/>
      </c>
      <c r="M26" s="77" t="str">
        <f t="shared" si="0"/>
        <v/>
      </c>
      <c r="N26" s="77">
        <f t="shared" si="11"/>
        <v>0</v>
      </c>
      <c r="O26" s="76">
        <f t="shared" si="12"/>
        <v>0</v>
      </c>
      <c r="P26" s="76">
        <f t="shared" si="1"/>
        <v>0</v>
      </c>
      <c r="Q26" s="77">
        <f t="shared" si="7"/>
        <v>0</v>
      </c>
      <c r="R26" s="77">
        <f t="shared" si="13"/>
        <v>0</v>
      </c>
      <c r="S26" s="222">
        <f t="shared" si="14"/>
        <v>0</v>
      </c>
      <c r="T26" s="77">
        <f t="shared" si="10"/>
        <v>0</v>
      </c>
    </row>
    <row r="27" spans="1:20" ht="14.5" x14ac:dyDescent="0.35">
      <c r="A27" s="91"/>
      <c r="B27" s="91"/>
      <c r="C27" s="92"/>
      <c r="D27" s="212"/>
      <c r="E27" s="138"/>
      <c r="F27" s="139"/>
      <c r="G27" s="216"/>
      <c r="H27" s="71" t="str">
        <f t="shared" si="15"/>
        <v/>
      </c>
      <c r="I27" s="92"/>
      <c r="J27" s="70" t="str">
        <f t="shared" si="16"/>
        <v/>
      </c>
      <c r="K27" s="218" t="str">
        <f t="shared" si="17"/>
        <v/>
      </c>
      <c r="L27" s="153" t="str">
        <f t="shared" si="18"/>
        <v/>
      </c>
      <c r="M27" s="77" t="str">
        <f t="shared" si="0"/>
        <v/>
      </c>
      <c r="N27" s="77">
        <f t="shared" si="11"/>
        <v>0</v>
      </c>
      <c r="O27" s="76">
        <f t="shared" si="12"/>
        <v>0</v>
      </c>
      <c r="P27" s="76">
        <f t="shared" si="1"/>
        <v>0</v>
      </c>
      <c r="Q27" s="77">
        <f t="shared" si="7"/>
        <v>0</v>
      </c>
      <c r="R27" s="77">
        <f t="shared" si="13"/>
        <v>0</v>
      </c>
      <c r="S27" s="222">
        <f t="shared" si="14"/>
        <v>0</v>
      </c>
      <c r="T27" s="77">
        <f t="shared" si="10"/>
        <v>0</v>
      </c>
    </row>
    <row r="28" spans="1:20" ht="14.5" x14ac:dyDescent="0.35">
      <c r="A28" s="91"/>
      <c r="B28" s="91"/>
      <c r="C28" s="92"/>
      <c r="D28" s="212"/>
      <c r="E28" s="138"/>
      <c r="F28" s="139"/>
      <c r="G28" s="216"/>
      <c r="H28" s="71" t="str">
        <f t="shared" si="15"/>
        <v/>
      </c>
      <c r="I28" s="92"/>
      <c r="J28" s="70" t="str">
        <f t="shared" si="16"/>
        <v/>
      </c>
      <c r="K28" s="218" t="str">
        <f t="shared" si="17"/>
        <v/>
      </c>
      <c r="L28" s="153" t="str">
        <f t="shared" si="18"/>
        <v/>
      </c>
      <c r="M28" s="77" t="str">
        <f t="shared" si="0"/>
        <v/>
      </c>
      <c r="N28" s="77">
        <f t="shared" si="11"/>
        <v>0</v>
      </c>
      <c r="O28" s="76">
        <f t="shared" si="12"/>
        <v>0</v>
      </c>
      <c r="P28" s="76">
        <f t="shared" si="1"/>
        <v>0</v>
      </c>
      <c r="Q28" s="77">
        <f t="shared" si="7"/>
        <v>0</v>
      </c>
      <c r="R28" s="77">
        <f t="shared" si="13"/>
        <v>0</v>
      </c>
      <c r="S28" s="222">
        <f t="shared" si="14"/>
        <v>0</v>
      </c>
      <c r="T28" s="77">
        <f t="shared" si="10"/>
        <v>0</v>
      </c>
    </row>
    <row r="29" spans="1:20" ht="14.5" x14ac:dyDescent="0.35">
      <c r="A29" s="91"/>
      <c r="B29" s="91"/>
      <c r="C29" s="92"/>
      <c r="D29" s="212"/>
      <c r="E29" s="138"/>
      <c r="F29" s="139"/>
      <c r="G29" s="216"/>
      <c r="H29" s="71" t="str">
        <f t="shared" si="15"/>
        <v/>
      </c>
      <c r="I29" s="92"/>
      <c r="J29" s="70" t="str">
        <f t="shared" si="16"/>
        <v/>
      </c>
      <c r="K29" s="218" t="str">
        <f t="shared" si="17"/>
        <v/>
      </c>
      <c r="L29" s="153" t="str">
        <f t="shared" si="18"/>
        <v/>
      </c>
      <c r="M29" s="77" t="str">
        <f t="shared" si="0"/>
        <v/>
      </c>
      <c r="N29" s="77">
        <f t="shared" si="11"/>
        <v>0</v>
      </c>
      <c r="O29" s="76">
        <f t="shared" si="12"/>
        <v>0</v>
      </c>
      <c r="P29" s="76">
        <f t="shared" si="1"/>
        <v>0</v>
      </c>
      <c r="Q29" s="77">
        <f t="shared" si="7"/>
        <v>0</v>
      </c>
      <c r="R29" s="77">
        <f t="shared" si="13"/>
        <v>0</v>
      </c>
      <c r="S29" s="222">
        <f t="shared" si="14"/>
        <v>0</v>
      </c>
      <c r="T29" s="77">
        <f t="shared" si="10"/>
        <v>0</v>
      </c>
    </row>
    <row r="30" spans="1:20" ht="14.5" x14ac:dyDescent="0.35">
      <c r="A30" s="91"/>
      <c r="B30" s="91"/>
      <c r="C30" s="92"/>
      <c r="D30" s="212"/>
      <c r="E30" s="138"/>
      <c r="F30" s="139"/>
      <c r="G30" s="216"/>
      <c r="H30" s="71" t="str">
        <f t="shared" si="15"/>
        <v/>
      </c>
      <c r="I30" s="92"/>
      <c r="J30" s="70" t="str">
        <f t="shared" si="16"/>
        <v/>
      </c>
      <c r="K30" s="218" t="str">
        <f t="shared" si="17"/>
        <v/>
      </c>
      <c r="L30" s="153" t="str">
        <f t="shared" si="18"/>
        <v/>
      </c>
      <c r="M30" s="77" t="str">
        <f t="shared" si="0"/>
        <v/>
      </c>
      <c r="N30" s="77">
        <f t="shared" si="11"/>
        <v>0</v>
      </c>
      <c r="O30" s="76">
        <f t="shared" si="12"/>
        <v>0</v>
      </c>
      <c r="P30" s="76">
        <f t="shared" si="1"/>
        <v>0</v>
      </c>
      <c r="Q30" s="77">
        <f t="shared" si="7"/>
        <v>0</v>
      </c>
      <c r="R30" s="77">
        <f t="shared" si="13"/>
        <v>0</v>
      </c>
      <c r="S30" s="222">
        <f t="shared" si="14"/>
        <v>0</v>
      </c>
      <c r="T30" s="77">
        <f t="shared" si="10"/>
        <v>0</v>
      </c>
    </row>
    <row r="31" spans="1:20" ht="14.5" x14ac:dyDescent="0.35">
      <c r="A31" s="91"/>
      <c r="B31" s="91"/>
      <c r="C31" s="92"/>
      <c r="D31" s="212"/>
      <c r="E31" s="138"/>
      <c r="F31" s="139"/>
      <c r="G31" s="216"/>
      <c r="H31" s="71" t="str">
        <f t="shared" si="15"/>
        <v/>
      </c>
      <c r="I31" s="92"/>
      <c r="J31" s="70" t="str">
        <f t="shared" si="16"/>
        <v/>
      </c>
      <c r="K31" s="218" t="str">
        <f t="shared" si="17"/>
        <v/>
      </c>
      <c r="L31" s="153" t="str">
        <f t="shared" si="18"/>
        <v/>
      </c>
      <c r="M31" s="77" t="str">
        <f t="shared" si="0"/>
        <v/>
      </c>
      <c r="N31" s="77">
        <f t="shared" si="11"/>
        <v>0</v>
      </c>
      <c r="O31" s="76">
        <f t="shared" si="12"/>
        <v>0</v>
      </c>
      <c r="P31" s="76">
        <f t="shared" si="1"/>
        <v>0</v>
      </c>
      <c r="Q31" s="77">
        <f t="shared" si="7"/>
        <v>0</v>
      </c>
      <c r="R31" s="77">
        <f t="shared" si="13"/>
        <v>0</v>
      </c>
      <c r="S31" s="222">
        <f t="shared" si="14"/>
        <v>0</v>
      </c>
      <c r="T31" s="77">
        <f t="shared" si="10"/>
        <v>0</v>
      </c>
    </row>
    <row r="32" spans="1:20" ht="14.5" x14ac:dyDescent="0.35">
      <c r="A32" s="91"/>
      <c r="B32" s="91"/>
      <c r="C32" s="92"/>
      <c r="D32" s="212"/>
      <c r="E32" s="138"/>
      <c r="F32" s="139"/>
      <c r="G32" s="216"/>
      <c r="H32" s="71" t="str">
        <f t="shared" si="15"/>
        <v/>
      </c>
      <c r="I32" s="92"/>
      <c r="J32" s="70" t="str">
        <f t="shared" si="16"/>
        <v/>
      </c>
      <c r="K32" s="218" t="str">
        <f t="shared" si="17"/>
        <v/>
      </c>
      <c r="L32" s="153" t="str">
        <f t="shared" si="18"/>
        <v/>
      </c>
      <c r="M32" s="77" t="str">
        <f t="shared" si="0"/>
        <v/>
      </c>
      <c r="N32" s="77">
        <f t="shared" si="11"/>
        <v>0</v>
      </c>
      <c r="O32" s="76">
        <f t="shared" si="12"/>
        <v>0</v>
      </c>
      <c r="P32" s="76">
        <f t="shared" si="1"/>
        <v>0</v>
      </c>
      <c r="Q32" s="77">
        <f t="shared" si="7"/>
        <v>0</v>
      </c>
      <c r="R32" s="77">
        <f t="shared" si="13"/>
        <v>0</v>
      </c>
      <c r="S32" s="222">
        <f t="shared" si="14"/>
        <v>0</v>
      </c>
      <c r="T32" s="77">
        <f t="shared" si="10"/>
        <v>0</v>
      </c>
    </row>
    <row r="33" spans="1:20" ht="14.5" x14ac:dyDescent="0.35">
      <c r="A33" s="91"/>
      <c r="B33" s="91"/>
      <c r="C33" s="92"/>
      <c r="D33" s="212"/>
      <c r="E33" s="138"/>
      <c r="F33" s="139"/>
      <c r="G33" s="216"/>
      <c r="H33" s="71" t="str">
        <f t="shared" si="15"/>
        <v/>
      </c>
      <c r="I33" s="92"/>
      <c r="J33" s="70" t="str">
        <f t="shared" si="16"/>
        <v/>
      </c>
      <c r="K33" s="218" t="str">
        <f t="shared" si="17"/>
        <v/>
      </c>
      <c r="L33" s="153" t="str">
        <f t="shared" si="18"/>
        <v/>
      </c>
      <c r="M33" s="77" t="str">
        <f t="shared" si="0"/>
        <v/>
      </c>
      <c r="N33" s="77">
        <f t="shared" si="11"/>
        <v>0</v>
      </c>
      <c r="O33" s="76">
        <f t="shared" si="12"/>
        <v>0</v>
      </c>
      <c r="P33" s="76">
        <f t="shared" si="1"/>
        <v>0</v>
      </c>
      <c r="Q33" s="77">
        <f t="shared" si="7"/>
        <v>0</v>
      </c>
      <c r="R33" s="77">
        <f t="shared" si="13"/>
        <v>0</v>
      </c>
      <c r="S33" s="222">
        <f t="shared" si="14"/>
        <v>0</v>
      </c>
      <c r="T33" s="77">
        <f t="shared" si="10"/>
        <v>0</v>
      </c>
    </row>
    <row r="34" spans="1:20" ht="14.5" x14ac:dyDescent="0.35">
      <c r="A34" s="91"/>
      <c r="B34" s="91"/>
      <c r="C34" s="92"/>
      <c r="D34" s="212"/>
      <c r="E34" s="138"/>
      <c r="F34" s="139"/>
      <c r="G34" s="216"/>
      <c r="H34" s="71" t="str">
        <f t="shared" si="15"/>
        <v/>
      </c>
      <c r="I34" s="92"/>
      <c r="J34" s="70" t="str">
        <f t="shared" si="16"/>
        <v/>
      </c>
      <c r="K34" s="218" t="str">
        <f t="shared" si="17"/>
        <v/>
      </c>
      <c r="L34" s="153" t="str">
        <f t="shared" si="18"/>
        <v/>
      </c>
      <c r="M34" s="77" t="str">
        <f t="shared" si="0"/>
        <v/>
      </c>
      <c r="N34" s="77">
        <f t="shared" si="11"/>
        <v>0</v>
      </c>
      <c r="O34" s="76">
        <f t="shared" si="12"/>
        <v>0</v>
      </c>
      <c r="P34" s="76">
        <f t="shared" si="1"/>
        <v>0</v>
      </c>
      <c r="Q34" s="77">
        <f t="shared" si="7"/>
        <v>0</v>
      </c>
      <c r="R34" s="77">
        <f t="shared" si="13"/>
        <v>0</v>
      </c>
      <c r="S34" s="222">
        <f t="shared" si="14"/>
        <v>0</v>
      </c>
      <c r="T34" s="77">
        <f t="shared" si="10"/>
        <v>0</v>
      </c>
    </row>
    <row r="35" spans="1:20" ht="14.5" x14ac:dyDescent="0.35">
      <c r="A35" s="91"/>
      <c r="B35" s="91"/>
      <c r="C35" s="92"/>
      <c r="D35" s="212"/>
      <c r="E35" s="138"/>
      <c r="F35" s="139"/>
      <c r="G35" s="216"/>
      <c r="H35" s="71" t="str">
        <f t="shared" si="15"/>
        <v/>
      </c>
      <c r="I35" s="92"/>
      <c r="J35" s="70" t="str">
        <f t="shared" si="16"/>
        <v/>
      </c>
      <c r="K35" s="218" t="str">
        <f t="shared" si="17"/>
        <v/>
      </c>
      <c r="L35" s="153" t="str">
        <f t="shared" si="18"/>
        <v/>
      </c>
      <c r="M35" s="77" t="str">
        <f t="shared" si="0"/>
        <v/>
      </c>
      <c r="N35" s="77">
        <f t="shared" si="11"/>
        <v>0</v>
      </c>
      <c r="O35" s="76">
        <f t="shared" si="12"/>
        <v>0</v>
      </c>
      <c r="P35" s="76">
        <f t="shared" si="1"/>
        <v>0</v>
      </c>
      <c r="Q35" s="77">
        <f t="shared" si="7"/>
        <v>0</v>
      </c>
      <c r="R35" s="77">
        <f t="shared" si="13"/>
        <v>0</v>
      </c>
      <c r="S35" s="222">
        <f t="shared" si="14"/>
        <v>0</v>
      </c>
      <c r="T35" s="77">
        <f t="shared" si="10"/>
        <v>0</v>
      </c>
    </row>
    <row r="36" spans="1:20" ht="14.5" x14ac:dyDescent="0.35">
      <c r="A36" s="91"/>
      <c r="B36" s="91"/>
      <c r="C36" s="92"/>
      <c r="D36" s="212"/>
      <c r="E36" s="138"/>
      <c r="F36" s="139"/>
      <c r="G36" s="216"/>
      <c r="H36" s="71" t="str">
        <f t="shared" si="15"/>
        <v/>
      </c>
      <c r="I36" s="92"/>
      <c r="J36" s="70" t="str">
        <f t="shared" si="16"/>
        <v/>
      </c>
      <c r="K36" s="218" t="str">
        <f t="shared" si="17"/>
        <v/>
      </c>
      <c r="L36" s="153" t="str">
        <f t="shared" si="18"/>
        <v/>
      </c>
      <c r="M36" s="77" t="str">
        <f t="shared" si="0"/>
        <v/>
      </c>
      <c r="N36" s="77">
        <f t="shared" si="11"/>
        <v>0</v>
      </c>
      <c r="O36" s="76">
        <f t="shared" si="12"/>
        <v>0</v>
      </c>
      <c r="P36" s="76">
        <f t="shared" si="1"/>
        <v>0</v>
      </c>
      <c r="Q36" s="77">
        <f t="shared" si="7"/>
        <v>0</v>
      </c>
      <c r="R36" s="77">
        <f t="shared" si="13"/>
        <v>0</v>
      </c>
      <c r="S36" s="222">
        <f t="shared" si="14"/>
        <v>0</v>
      </c>
      <c r="T36" s="77">
        <f t="shared" si="10"/>
        <v>0</v>
      </c>
    </row>
    <row r="37" spans="1:20" ht="14.5" x14ac:dyDescent="0.35">
      <c r="A37" s="91"/>
      <c r="B37" s="91"/>
      <c r="C37" s="92"/>
      <c r="D37" s="212"/>
      <c r="E37" s="138"/>
      <c r="F37" s="139"/>
      <c r="G37" s="216"/>
      <c r="H37" s="71" t="str">
        <f t="shared" si="15"/>
        <v/>
      </c>
      <c r="I37" s="92"/>
      <c r="J37" s="70" t="str">
        <f t="shared" si="16"/>
        <v/>
      </c>
      <c r="K37" s="218" t="str">
        <f t="shared" si="17"/>
        <v/>
      </c>
      <c r="L37" s="153" t="str">
        <f t="shared" si="18"/>
        <v/>
      </c>
      <c r="M37" s="77" t="str">
        <f t="shared" si="0"/>
        <v/>
      </c>
      <c r="N37" s="77">
        <f t="shared" si="11"/>
        <v>0</v>
      </c>
      <c r="O37" s="76">
        <f t="shared" si="12"/>
        <v>0</v>
      </c>
      <c r="P37" s="76">
        <f t="shared" si="1"/>
        <v>0</v>
      </c>
      <c r="Q37" s="77">
        <f t="shared" si="7"/>
        <v>0</v>
      </c>
      <c r="R37" s="77">
        <f t="shared" si="13"/>
        <v>0</v>
      </c>
      <c r="S37" s="222">
        <f t="shared" si="14"/>
        <v>0</v>
      </c>
      <c r="T37" s="77">
        <f t="shared" si="10"/>
        <v>0</v>
      </c>
    </row>
    <row r="38" spans="1:20" ht="14.5" x14ac:dyDescent="0.35">
      <c r="A38" s="91"/>
      <c r="B38" s="91"/>
      <c r="C38" s="92"/>
      <c r="D38" s="212"/>
      <c r="E38" s="138"/>
      <c r="F38" s="139"/>
      <c r="G38" s="216"/>
      <c r="H38" s="71" t="str">
        <f t="shared" si="15"/>
        <v/>
      </c>
      <c r="I38" s="92"/>
      <c r="J38" s="70" t="str">
        <f t="shared" si="16"/>
        <v/>
      </c>
      <c r="K38" s="218" t="str">
        <f t="shared" si="17"/>
        <v/>
      </c>
      <c r="L38" s="153" t="str">
        <f t="shared" si="18"/>
        <v/>
      </c>
      <c r="M38" s="77" t="str">
        <f t="shared" si="0"/>
        <v/>
      </c>
      <c r="N38" s="77">
        <f t="shared" si="11"/>
        <v>0</v>
      </c>
      <c r="O38" s="76">
        <f t="shared" si="12"/>
        <v>0</v>
      </c>
      <c r="P38" s="76">
        <f t="shared" si="1"/>
        <v>0</v>
      </c>
      <c r="Q38" s="77">
        <f t="shared" si="7"/>
        <v>0</v>
      </c>
      <c r="R38" s="77">
        <f t="shared" si="13"/>
        <v>0</v>
      </c>
      <c r="S38" s="222">
        <f t="shared" si="14"/>
        <v>0</v>
      </c>
      <c r="T38" s="77">
        <f t="shared" si="10"/>
        <v>0</v>
      </c>
    </row>
    <row r="39" spans="1:20" ht="14.5" x14ac:dyDescent="0.35">
      <c r="A39" s="91"/>
      <c r="B39" s="91"/>
      <c r="C39" s="92"/>
      <c r="D39" s="212"/>
      <c r="E39" s="138"/>
      <c r="F39" s="139"/>
      <c r="G39" s="216"/>
      <c r="H39" s="71" t="str">
        <f t="shared" si="15"/>
        <v/>
      </c>
      <c r="I39" s="92"/>
      <c r="J39" s="70" t="str">
        <f t="shared" si="16"/>
        <v/>
      </c>
      <c r="K39" s="218" t="str">
        <f t="shared" si="17"/>
        <v/>
      </c>
      <c r="L39" s="153" t="str">
        <f t="shared" si="18"/>
        <v/>
      </c>
      <c r="M39" s="77" t="str">
        <f t="shared" si="0"/>
        <v/>
      </c>
      <c r="N39" s="77">
        <f t="shared" si="11"/>
        <v>0</v>
      </c>
      <c r="O39" s="76">
        <f t="shared" si="12"/>
        <v>0</v>
      </c>
      <c r="P39" s="76">
        <f t="shared" si="1"/>
        <v>0</v>
      </c>
      <c r="Q39" s="77">
        <f t="shared" si="7"/>
        <v>0</v>
      </c>
      <c r="R39" s="77">
        <f t="shared" si="13"/>
        <v>0</v>
      </c>
      <c r="S39" s="222">
        <f t="shared" si="14"/>
        <v>0</v>
      </c>
      <c r="T39" s="77">
        <f t="shared" si="10"/>
        <v>0</v>
      </c>
    </row>
    <row r="40" spans="1:20" ht="14.5" x14ac:dyDescent="0.35">
      <c r="A40" s="91"/>
      <c r="B40" s="91"/>
      <c r="C40" s="92"/>
      <c r="D40" s="212"/>
      <c r="E40" s="138"/>
      <c r="F40" s="139"/>
      <c r="G40" s="216"/>
      <c r="H40" s="71" t="str">
        <f t="shared" si="15"/>
        <v/>
      </c>
      <c r="I40" s="92"/>
      <c r="J40" s="70" t="str">
        <f t="shared" si="16"/>
        <v/>
      </c>
      <c r="K40" s="218" t="str">
        <f t="shared" si="17"/>
        <v/>
      </c>
      <c r="L40" s="153" t="str">
        <f t="shared" si="18"/>
        <v/>
      </c>
      <c r="M40" s="77" t="str">
        <f t="shared" ref="M40:M70" si="19">IF(C40&gt;0,IF(J40&lt;=3470,$A$72,IF(J40&gt;=4340,$A$74,$A$73)),"")</f>
        <v/>
      </c>
      <c r="N40" s="77">
        <f t="shared" si="11"/>
        <v>0</v>
      </c>
      <c r="O40" s="76">
        <f t="shared" si="12"/>
        <v>0</v>
      </c>
      <c r="P40" s="76">
        <f t="shared" ref="P40:P70" si="20">IF(AND(M40=$A$73,ISBLANK(G40)),1,0)</f>
        <v>0</v>
      </c>
      <c r="Q40" s="77">
        <f t="shared" si="7"/>
        <v>0</v>
      </c>
      <c r="R40" s="77">
        <f t="shared" si="13"/>
        <v>0</v>
      </c>
      <c r="S40" s="222">
        <f t="shared" si="14"/>
        <v>0</v>
      </c>
      <c r="T40" s="77">
        <f t="shared" si="10"/>
        <v>0</v>
      </c>
    </row>
    <row r="41" spans="1:20" ht="14.5" x14ac:dyDescent="0.35">
      <c r="A41" s="91"/>
      <c r="B41" s="91"/>
      <c r="C41" s="92"/>
      <c r="D41" s="212"/>
      <c r="E41" s="138"/>
      <c r="F41" s="139"/>
      <c r="G41" s="216"/>
      <c r="H41" s="71" t="str">
        <f t="shared" si="15"/>
        <v/>
      </c>
      <c r="I41" s="92"/>
      <c r="J41" s="70" t="str">
        <f t="shared" si="16"/>
        <v/>
      </c>
      <c r="K41" s="218" t="str">
        <f t="shared" si="17"/>
        <v/>
      </c>
      <c r="L41" s="153" t="str">
        <f t="shared" si="18"/>
        <v/>
      </c>
      <c r="M41" s="77" t="str">
        <f t="shared" si="19"/>
        <v/>
      </c>
      <c r="N41" s="77">
        <f t="shared" si="11"/>
        <v>0</v>
      </c>
      <c r="O41" s="76">
        <f t="shared" si="12"/>
        <v>0</v>
      </c>
      <c r="P41" s="76">
        <f t="shared" si="20"/>
        <v>0</v>
      </c>
      <c r="Q41" s="77">
        <f t="shared" si="7"/>
        <v>0</v>
      </c>
      <c r="R41" s="77">
        <f t="shared" si="13"/>
        <v>0</v>
      </c>
      <c r="S41" s="222">
        <f t="shared" si="14"/>
        <v>0</v>
      </c>
      <c r="T41" s="77">
        <f t="shared" si="10"/>
        <v>0</v>
      </c>
    </row>
    <row r="42" spans="1:20" ht="14.5" x14ac:dyDescent="0.35">
      <c r="A42" s="91"/>
      <c r="B42" s="91"/>
      <c r="C42" s="92"/>
      <c r="D42" s="212"/>
      <c r="E42" s="138"/>
      <c r="F42" s="139"/>
      <c r="G42" s="216"/>
      <c r="H42" s="71" t="str">
        <f t="shared" si="15"/>
        <v/>
      </c>
      <c r="I42" s="92"/>
      <c r="J42" s="70" t="str">
        <f t="shared" si="16"/>
        <v/>
      </c>
      <c r="K42" s="218" t="str">
        <f t="shared" si="17"/>
        <v/>
      </c>
      <c r="L42" s="153" t="str">
        <f t="shared" si="18"/>
        <v/>
      </c>
      <c r="M42" s="77" t="str">
        <f t="shared" si="19"/>
        <v/>
      </c>
      <c r="N42" s="77">
        <f t="shared" si="11"/>
        <v>0</v>
      </c>
      <c r="O42" s="76">
        <f t="shared" si="12"/>
        <v>0</v>
      </c>
      <c r="P42" s="76">
        <f t="shared" si="20"/>
        <v>0</v>
      </c>
      <c r="Q42" s="77">
        <f t="shared" si="7"/>
        <v>0</v>
      </c>
      <c r="R42" s="77">
        <f t="shared" si="13"/>
        <v>0</v>
      </c>
      <c r="S42" s="222">
        <f t="shared" si="14"/>
        <v>0</v>
      </c>
      <c r="T42" s="77">
        <f t="shared" si="10"/>
        <v>0</v>
      </c>
    </row>
    <row r="43" spans="1:20" ht="14.5" x14ac:dyDescent="0.35">
      <c r="A43" s="91"/>
      <c r="B43" s="91"/>
      <c r="C43" s="92"/>
      <c r="D43" s="212"/>
      <c r="E43" s="138"/>
      <c r="F43" s="139"/>
      <c r="G43" s="216"/>
      <c r="H43" s="71" t="str">
        <f t="shared" si="15"/>
        <v/>
      </c>
      <c r="I43" s="92"/>
      <c r="J43" s="70" t="str">
        <f t="shared" si="16"/>
        <v/>
      </c>
      <c r="K43" s="218" t="str">
        <f t="shared" si="17"/>
        <v/>
      </c>
      <c r="L43" s="153" t="str">
        <f t="shared" si="18"/>
        <v/>
      </c>
      <c r="M43" s="77" t="str">
        <f t="shared" si="19"/>
        <v/>
      </c>
      <c r="N43" s="77">
        <f t="shared" si="11"/>
        <v>0</v>
      </c>
      <c r="O43" s="76">
        <f t="shared" si="12"/>
        <v>0</v>
      </c>
      <c r="P43" s="76">
        <f t="shared" si="20"/>
        <v>0</v>
      </c>
      <c r="Q43" s="77">
        <f t="shared" si="7"/>
        <v>0</v>
      </c>
      <c r="R43" s="77">
        <f t="shared" si="13"/>
        <v>0</v>
      </c>
      <c r="S43" s="222">
        <f t="shared" si="14"/>
        <v>0</v>
      </c>
      <c r="T43" s="77">
        <f t="shared" si="10"/>
        <v>0</v>
      </c>
    </row>
    <row r="44" spans="1:20" ht="14.5" x14ac:dyDescent="0.35">
      <c r="A44" s="91"/>
      <c r="B44" s="91"/>
      <c r="C44" s="92"/>
      <c r="D44" s="212"/>
      <c r="E44" s="138"/>
      <c r="F44" s="139"/>
      <c r="G44" s="216"/>
      <c r="H44" s="71" t="str">
        <f t="shared" si="15"/>
        <v/>
      </c>
      <c r="I44" s="92"/>
      <c r="J44" s="70" t="str">
        <f t="shared" si="16"/>
        <v/>
      </c>
      <c r="K44" s="218" t="str">
        <f t="shared" si="17"/>
        <v/>
      </c>
      <c r="L44" s="153" t="str">
        <f t="shared" si="18"/>
        <v/>
      </c>
      <c r="M44" s="77" t="str">
        <f t="shared" si="19"/>
        <v/>
      </c>
      <c r="N44" s="77">
        <f t="shared" si="11"/>
        <v>0</v>
      </c>
      <c r="O44" s="76">
        <f t="shared" si="12"/>
        <v>0</v>
      </c>
      <c r="P44" s="76">
        <f t="shared" si="20"/>
        <v>0</v>
      </c>
      <c r="Q44" s="77">
        <f t="shared" si="7"/>
        <v>0</v>
      </c>
      <c r="R44" s="77">
        <f t="shared" si="13"/>
        <v>0</v>
      </c>
      <c r="S44" s="222">
        <f t="shared" si="14"/>
        <v>0</v>
      </c>
      <c r="T44" s="77">
        <f t="shared" si="10"/>
        <v>0</v>
      </c>
    </row>
    <row r="45" spans="1:20" ht="14.5" x14ac:dyDescent="0.35">
      <c r="A45" s="91"/>
      <c r="B45" s="91"/>
      <c r="C45" s="92"/>
      <c r="D45" s="212"/>
      <c r="E45" s="138"/>
      <c r="F45" s="139"/>
      <c r="G45" s="216"/>
      <c r="H45" s="71" t="str">
        <f t="shared" si="15"/>
        <v/>
      </c>
      <c r="I45" s="92"/>
      <c r="J45" s="70" t="str">
        <f t="shared" si="16"/>
        <v/>
      </c>
      <c r="K45" s="218" t="str">
        <f t="shared" si="17"/>
        <v/>
      </c>
      <c r="L45" s="153" t="str">
        <f t="shared" si="18"/>
        <v/>
      </c>
      <c r="M45" s="77" t="str">
        <f t="shared" si="19"/>
        <v/>
      </c>
      <c r="N45" s="77">
        <f t="shared" si="11"/>
        <v>0</v>
      </c>
      <c r="O45" s="76">
        <f t="shared" si="12"/>
        <v>0</v>
      </c>
      <c r="P45" s="76">
        <f t="shared" si="20"/>
        <v>0</v>
      </c>
      <c r="Q45" s="77">
        <f t="shared" si="7"/>
        <v>0</v>
      </c>
      <c r="R45" s="77">
        <f t="shared" si="13"/>
        <v>0</v>
      </c>
      <c r="S45" s="222">
        <f t="shared" si="14"/>
        <v>0</v>
      </c>
      <c r="T45" s="77">
        <f t="shared" si="10"/>
        <v>0</v>
      </c>
    </row>
    <row r="46" spans="1:20" ht="14.5" x14ac:dyDescent="0.35">
      <c r="A46" s="91"/>
      <c r="B46" s="91"/>
      <c r="C46" s="92"/>
      <c r="D46" s="212"/>
      <c r="E46" s="138"/>
      <c r="F46" s="139"/>
      <c r="G46" s="216"/>
      <c r="H46" s="71" t="str">
        <f t="shared" si="15"/>
        <v/>
      </c>
      <c r="I46" s="92"/>
      <c r="J46" s="70" t="str">
        <f t="shared" si="16"/>
        <v/>
      </c>
      <c r="K46" s="218" t="str">
        <f t="shared" si="17"/>
        <v/>
      </c>
      <c r="L46" s="153" t="str">
        <f t="shared" si="18"/>
        <v/>
      </c>
      <c r="M46" s="77" t="str">
        <f t="shared" si="19"/>
        <v/>
      </c>
      <c r="N46" s="77">
        <f t="shared" si="11"/>
        <v>0</v>
      </c>
      <c r="O46" s="76">
        <f t="shared" si="12"/>
        <v>0</v>
      </c>
      <c r="P46" s="76">
        <f t="shared" si="20"/>
        <v>0</v>
      </c>
      <c r="Q46" s="77">
        <f t="shared" si="7"/>
        <v>0</v>
      </c>
      <c r="R46" s="77">
        <f t="shared" si="13"/>
        <v>0</v>
      </c>
      <c r="S46" s="222">
        <f t="shared" si="14"/>
        <v>0</v>
      </c>
      <c r="T46" s="77">
        <f t="shared" si="10"/>
        <v>0</v>
      </c>
    </row>
    <row r="47" spans="1:20" ht="14.5" x14ac:dyDescent="0.35">
      <c r="A47" s="91"/>
      <c r="B47" s="91"/>
      <c r="C47" s="92"/>
      <c r="D47" s="212"/>
      <c r="E47" s="138"/>
      <c r="F47" s="139"/>
      <c r="G47" s="216"/>
      <c r="H47" s="71" t="str">
        <f t="shared" si="15"/>
        <v/>
      </c>
      <c r="I47" s="92"/>
      <c r="J47" s="70" t="str">
        <f t="shared" si="16"/>
        <v/>
      </c>
      <c r="K47" s="218" t="str">
        <f t="shared" si="17"/>
        <v/>
      </c>
      <c r="L47" s="153" t="str">
        <f t="shared" si="18"/>
        <v/>
      </c>
      <c r="M47" s="77" t="str">
        <f t="shared" si="19"/>
        <v/>
      </c>
      <c r="N47" s="77">
        <f t="shared" si="11"/>
        <v>0</v>
      </c>
      <c r="O47" s="76">
        <f t="shared" si="12"/>
        <v>0</v>
      </c>
      <c r="P47" s="76">
        <f t="shared" si="20"/>
        <v>0</v>
      </c>
      <c r="Q47" s="77">
        <f t="shared" si="7"/>
        <v>0</v>
      </c>
      <c r="R47" s="77">
        <f t="shared" si="13"/>
        <v>0</v>
      </c>
      <c r="S47" s="222">
        <f t="shared" si="14"/>
        <v>0</v>
      </c>
      <c r="T47" s="77">
        <f t="shared" si="10"/>
        <v>0</v>
      </c>
    </row>
    <row r="48" spans="1:20" ht="14.5" x14ac:dyDescent="0.35">
      <c r="A48" s="91"/>
      <c r="B48" s="91"/>
      <c r="C48" s="92"/>
      <c r="D48" s="212"/>
      <c r="E48" s="138"/>
      <c r="F48" s="139"/>
      <c r="G48" s="216"/>
      <c r="H48" s="71" t="str">
        <f t="shared" si="15"/>
        <v/>
      </c>
      <c r="I48" s="92"/>
      <c r="J48" s="70" t="str">
        <f t="shared" si="16"/>
        <v/>
      </c>
      <c r="K48" s="218" t="str">
        <f t="shared" si="17"/>
        <v/>
      </c>
      <c r="L48" s="153" t="str">
        <f t="shared" si="18"/>
        <v/>
      </c>
      <c r="M48" s="77" t="str">
        <f t="shared" si="19"/>
        <v/>
      </c>
      <c r="N48" s="77">
        <f t="shared" si="11"/>
        <v>0</v>
      </c>
      <c r="O48" s="76">
        <f t="shared" si="12"/>
        <v>0</v>
      </c>
      <c r="P48" s="76">
        <f t="shared" si="20"/>
        <v>0</v>
      </c>
      <c r="Q48" s="77">
        <f t="shared" si="7"/>
        <v>0</v>
      </c>
      <c r="R48" s="77">
        <f t="shared" si="13"/>
        <v>0</v>
      </c>
      <c r="S48" s="222">
        <f t="shared" si="14"/>
        <v>0</v>
      </c>
      <c r="T48" s="77">
        <f t="shared" si="10"/>
        <v>0</v>
      </c>
    </row>
    <row r="49" spans="1:20" ht="14.5" x14ac:dyDescent="0.35">
      <c r="A49" s="91"/>
      <c r="B49" s="91"/>
      <c r="C49" s="92"/>
      <c r="D49" s="212"/>
      <c r="E49" s="138"/>
      <c r="F49" s="139"/>
      <c r="G49" s="216"/>
      <c r="H49" s="71" t="str">
        <f t="shared" si="15"/>
        <v/>
      </c>
      <c r="I49" s="92"/>
      <c r="J49" s="70" t="str">
        <f t="shared" si="16"/>
        <v/>
      </c>
      <c r="K49" s="218" t="str">
        <f t="shared" si="17"/>
        <v/>
      </c>
      <c r="L49" s="153" t="str">
        <f t="shared" si="18"/>
        <v/>
      </c>
      <c r="M49" s="77" t="str">
        <f t="shared" si="19"/>
        <v/>
      </c>
      <c r="N49" s="77">
        <f t="shared" si="11"/>
        <v>0</v>
      </c>
      <c r="O49" s="76">
        <f t="shared" si="12"/>
        <v>0</v>
      </c>
      <c r="P49" s="76">
        <f t="shared" si="20"/>
        <v>0</v>
      </c>
      <c r="Q49" s="77">
        <f t="shared" si="7"/>
        <v>0</v>
      </c>
      <c r="R49" s="77">
        <f t="shared" si="13"/>
        <v>0</v>
      </c>
      <c r="S49" s="222">
        <f t="shared" si="14"/>
        <v>0</v>
      </c>
      <c r="T49" s="77">
        <f t="shared" si="10"/>
        <v>0</v>
      </c>
    </row>
    <row r="50" spans="1:20" ht="14.5" x14ac:dyDescent="0.35">
      <c r="A50" s="91"/>
      <c r="B50" s="91"/>
      <c r="C50" s="92"/>
      <c r="D50" s="212"/>
      <c r="E50" s="138"/>
      <c r="F50" s="139"/>
      <c r="G50" s="216"/>
      <c r="H50" s="71" t="str">
        <f t="shared" si="15"/>
        <v/>
      </c>
      <c r="I50" s="92"/>
      <c r="J50" s="70" t="str">
        <f t="shared" si="16"/>
        <v/>
      </c>
      <c r="K50" s="218" t="str">
        <f t="shared" si="17"/>
        <v/>
      </c>
      <c r="L50" s="153" t="str">
        <f t="shared" si="18"/>
        <v/>
      </c>
      <c r="M50" s="77" t="str">
        <f t="shared" si="19"/>
        <v/>
      </c>
      <c r="N50" s="77">
        <f t="shared" si="11"/>
        <v>0</v>
      </c>
      <c r="O50" s="76">
        <f t="shared" si="12"/>
        <v>0</v>
      </c>
      <c r="P50" s="76">
        <f t="shared" si="20"/>
        <v>0</v>
      </c>
      <c r="Q50" s="77">
        <f t="shared" si="7"/>
        <v>0</v>
      </c>
      <c r="R50" s="77">
        <f t="shared" si="13"/>
        <v>0</v>
      </c>
      <c r="S50" s="222">
        <f t="shared" si="14"/>
        <v>0</v>
      </c>
      <c r="T50" s="77">
        <f t="shared" si="10"/>
        <v>0</v>
      </c>
    </row>
    <row r="51" spans="1:20" ht="14.5" x14ac:dyDescent="0.35">
      <c r="A51" s="91"/>
      <c r="B51" s="91"/>
      <c r="C51" s="92"/>
      <c r="D51" s="212"/>
      <c r="E51" s="138"/>
      <c r="F51" s="139"/>
      <c r="G51" s="216"/>
      <c r="H51" s="71" t="str">
        <f t="shared" si="15"/>
        <v/>
      </c>
      <c r="I51" s="92"/>
      <c r="J51" s="70" t="str">
        <f t="shared" si="16"/>
        <v/>
      </c>
      <c r="K51" s="218" t="str">
        <f t="shared" si="17"/>
        <v/>
      </c>
      <c r="L51" s="153" t="str">
        <f t="shared" si="18"/>
        <v/>
      </c>
      <c r="M51" s="77" t="str">
        <f t="shared" si="19"/>
        <v/>
      </c>
      <c r="N51" s="77">
        <f t="shared" si="11"/>
        <v>0</v>
      </c>
      <c r="O51" s="76">
        <f t="shared" si="12"/>
        <v>0</v>
      </c>
      <c r="P51" s="76">
        <f t="shared" si="20"/>
        <v>0</v>
      </c>
      <c r="Q51" s="77">
        <f t="shared" si="7"/>
        <v>0</v>
      </c>
      <c r="R51" s="77">
        <f t="shared" si="13"/>
        <v>0</v>
      </c>
      <c r="S51" s="222">
        <f t="shared" si="14"/>
        <v>0</v>
      </c>
      <c r="T51" s="77">
        <f t="shared" si="10"/>
        <v>0</v>
      </c>
    </row>
    <row r="52" spans="1:20" ht="14.5" x14ac:dyDescent="0.35">
      <c r="A52" s="91"/>
      <c r="B52" s="91"/>
      <c r="C52" s="92"/>
      <c r="D52" s="212"/>
      <c r="E52" s="138"/>
      <c r="F52" s="139"/>
      <c r="G52" s="216"/>
      <c r="H52" s="71" t="str">
        <f t="shared" si="15"/>
        <v/>
      </c>
      <c r="I52" s="92"/>
      <c r="J52" s="70" t="str">
        <f t="shared" si="16"/>
        <v/>
      </c>
      <c r="K52" s="218" t="str">
        <f t="shared" si="17"/>
        <v/>
      </c>
      <c r="L52" s="153" t="str">
        <f t="shared" si="18"/>
        <v/>
      </c>
      <c r="M52" s="77" t="str">
        <f t="shared" si="19"/>
        <v/>
      </c>
      <c r="N52" s="77">
        <f t="shared" si="11"/>
        <v>0</v>
      </c>
      <c r="O52" s="76">
        <f t="shared" si="12"/>
        <v>0</v>
      </c>
      <c r="P52" s="76">
        <f t="shared" si="20"/>
        <v>0</v>
      </c>
      <c r="Q52" s="77">
        <f t="shared" si="7"/>
        <v>0</v>
      </c>
      <c r="R52" s="77">
        <f t="shared" si="13"/>
        <v>0</v>
      </c>
      <c r="S52" s="222">
        <f t="shared" si="14"/>
        <v>0</v>
      </c>
      <c r="T52" s="77">
        <f t="shared" si="10"/>
        <v>0</v>
      </c>
    </row>
    <row r="53" spans="1:20" ht="14.5" x14ac:dyDescent="0.35">
      <c r="A53" s="91"/>
      <c r="B53" s="91"/>
      <c r="C53" s="92"/>
      <c r="D53" s="212"/>
      <c r="E53" s="138"/>
      <c r="F53" s="139"/>
      <c r="G53" s="216"/>
      <c r="H53" s="71" t="str">
        <f t="shared" si="15"/>
        <v/>
      </c>
      <c r="I53" s="92"/>
      <c r="J53" s="70" t="str">
        <f t="shared" si="16"/>
        <v/>
      </c>
      <c r="K53" s="218" t="str">
        <f t="shared" si="17"/>
        <v/>
      </c>
      <c r="L53" s="153" t="str">
        <f t="shared" si="18"/>
        <v/>
      </c>
      <c r="M53" s="77" t="str">
        <f t="shared" si="19"/>
        <v/>
      </c>
      <c r="N53" s="77">
        <f t="shared" si="11"/>
        <v>0</v>
      </c>
      <c r="O53" s="76">
        <f t="shared" si="12"/>
        <v>0</v>
      </c>
      <c r="P53" s="76">
        <f t="shared" si="20"/>
        <v>0</v>
      </c>
      <c r="Q53" s="77">
        <f t="shared" si="7"/>
        <v>0</v>
      </c>
      <c r="R53" s="77">
        <f t="shared" si="13"/>
        <v>0</v>
      </c>
      <c r="S53" s="222">
        <f t="shared" si="14"/>
        <v>0</v>
      </c>
      <c r="T53" s="77">
        <f t="shared" si="10"/>
        <v>0</v>
      </c>
    </row>
    <row r="54" spans="1:20" ht="14.5" x14ac:dyDescent="0.35">
      <c r="A54" s="91"/>
      <c r="B54" s="91"/>
      <c r="C54" s="92"/>
      <c r="D54" s="212"/>
      <c r="E54" s="138"/>
      <c r="F54" s="139"/>
      <c r="G54" s="216"/>
      <c r="H54" s="71" t="str">
        <f t="shared" si="15"/>
        <v/>
      </c>
      <c r="I54" s="92"/>
      <c r="J54" s="70" t="str">
        <f t="shared" si="16"/>
        <v/>
      </c>
      <c r="K54" s="218" t="str">
        <f t="shared" si="17"/>
        <v/>
      </c>
      <c r="L54" s="153" t="str">
        <f t="shared" si="18"/>
        <v/>
      </c>
      <c r="M54" s="77" t="str">
        <f t="shared" si="19"/>
        <v/>
      </c>
      <c r="N54" s="77">
        <f t="shared" si="11"/>
        <v>0</v>
      </c>
      <c r="O54" s="76">
        <f t="shared" si="12"/>
        <v>0</v>
      </c>
      <c r="P54" s="76">
        <f t="shared" si="20"/>
        <v>0</v>
      </c>
      <c r="Q54" s="77">
        <f t="shared" si="7"/>
        <v>0</v>
      </c>
      <c r="R54" s="77">
        <f t="shared" si="13"/>
        <v>0</v>
      </c>
      <c r="S54" s="222">
        <f t="shared" si="14"/>
        <v>0</v>
      </c>
      <c r="T54" s="77">
        <f t="shared" si="10"/>
        <v>0</v>
      </c>
    </row>
    <row r="55" spans="1:20" ht="14.5" x14ac:dyDescent="0.35">
      <c r="A55" s="91"/>
      <c r="B55" s="91"/>
      <c r="C55" s="92"/>
      <c r="D55" s="212"/>
      <c r="E55" s="138"/>
      <c r="F55" s="139"/>
      <c r="G55" s="216"/>
      <c r="H55" s="71" t="str">
        <f t="shared" si="15"/>
        <v/>
      </c>
      <c r="I55" s="92"/>
      <c r="J55" s="70" t="str">
        <f t="shared" si="16"/>
        <v/>
      </c>
      <c r="K55" s="218" t="str">
        <f t="shared" si="17"/>
        <v/>
      </c>
      <c r="L55" s="153" t="str">
        <f t="shared" si="18"/>
        <v/>
      </c>
      <c r="M55" s="77" t="str">
        <f t="shared" si="19"/>
        <v/>
      </c>
      <c r="N55" s="77">
        <f t="shared" si="11"/>
        <v>0</v>
      </c>
      <c r="O55" s="76">
        <f t="shared" si="12"/>
        <v>0</v>
      </c>
      <c r="P55" s="76">
        <f t="shared" si="20"/>
        <v>0</v>
      </c>
      <c r="Q55" s="77">
        <f t="shared" si="7"/>
        <v>0</v>
      </c>
      <c r="R55" s="77">
        <f t="shared" si="13"/>
        <v>0</v>
      </c>
      <c r="S55" s="222">
        <f t="shared" si="14"/>
        <v>0</v>
      </c>
      <c r="T55" s="77">
        <f t="shared" si="10"/>
        <v>0</v>
      </c>
    </row>
    <row r="56" spans="1:20" ht="14.5" x14ac:dyDescent="0.35">
      <c r="A56" s="91"/>
      <c r="B56" s="91"/>
      <c r="C56" s="92"/>
      <c r="D56" s="212"/>
      <c r="E56" s="138"/>
      <c r="F56" s="139"/>
      <c r="G56" s="216"/>
      <c r="H56" s="71" t="str">
        <f t="shared" si="15"/>
        <v/>
      </c>
      <c r="I56" s="92"/>
      <c r="J56" s="70" t="str">
        <f t="shared" ref="J56:J70" si="21">IF(C56*D56&gt;0,+C56/D56,"")</f>
        <v/>
      </c>
      <c r="K56" s="218" t="str">
        <f t="shared" ref="K56:K70" si="22">IF(C56*D56&gt;0,+E56*G56,"")</f>
        <v/>
      </c>
      <c r="L56" s="153" t="str">
        <f t="shared" si="18"/>
        <v/>
      </c>
      <c r="M56" s="77" t="str">
        <f t="shared" si="19"/>
        <v/>
      </c>
      <c r="N56" s="77">
        <f t="shared" si="11"/>
        <v>0</v>
      </c>
      <c r="O56" s="76">
        <f t="shared" ref="O56:O70" si="23">IF(F56&gt;E56,1,0)</f>
        <v>0</v>
      </c>
      <c r="P56" s="76">
        <f t="shared" si="20"/>
        <v>0</v>
      </c>
      <c r="Q56" s="77">
        <f t="shared" si="7"/>
        <v>0</v>
      </c>
      <c r="R56" s="77">
        <f t="shared" ref="R56:R70" si="24">IF(AND(F56&lt;1,I56&gt;0),1,0)</f>
        <v>0</v>
      </c>
      <c r="S56" s="222">
        <f t="shared" ref="S56:S70" si="25">IF(AND(ISBLANK(A56),ISBLANK(C56),ISBLANK(D56),ISBLANK(E56),ISBLANK(F56),ISBLANK(G56),ISBLANK(I56)),0,IF(ISBLANK(B56),1,0))</f>
        <v>0</v>
      </c>
      <c r="T56" s="77">
        <f t="shared" si="10"/>
        <v>0</v>
      </c>
    </row>
    <row r="57" spans="1:20" ht="14.5" x14ac:dyDescent="0.35">
      <c r="A57" s="91"/>
      <c r="B57" s="91"/>
      <c r="C57" s="92"/>
      <c r="D57" s="212"/>
      <c r="E57" s="138"/>
      <c r="F57" s="139"/>
      <c r="G57" s="216"/>
      <c r="H57" s="71" t="str">
        <f t="shared" si="15"/>
        <v/>
      </c>
      <c r="I57" s="92"/>
      <c r="J57" s="70" t="str">
        <f t="shared" si="21"/>
        <v/>
      </c>
      <c r="K57" s="218" t="str">
        <f t="shared" si="22"/>
        <v/>
      </c>
      <c r="L57" s="153" t="str">
        <f t="shared" si="18"/>
        <v/>
      </c>
      <c r="M57" s="77" t="str">
        <f t="shared" si="19"/>
        <v/>
      </c>
      <c r="N57" s="77">
        <f t="shared" si="11"/>
        <v>0</v>
      </c>
      <c r="O57" s="76">
        <f t="shared" si="23"/>
        <v>0</v>
      </c>
      <c r="P57" s="76">
        <f t="shared" si="20"/>
        <v>0</v>
      </c>
      <c r="Q57" s="77">
        <f t="shared" si="7"/>
        <v>0</v>
      </c>
      <c r="R57" s="77">
        <f t="shared" si="24"/>
        <v>0</v>
      </c>
      <c r="S57" s="222">
        <f t="shared" si="25"/>
        <v>0</v>
      </c>
      <c r="T57" s="77">
        <f t="shared" si="10"/>
        <v>0</v>
      </c>
    </row>
    <row r="58" spans="1:20" ht="14.5" x14ac:dyDescent="0.35">
      <c r="A58" s="91"/>
      <c r="B58" s="91"/>
      <c r="C58" s="92"/>
      <c r="D58" s="212"/>
      <c r="E58" s="138"/>
      <c r="F58" s="139"/>
      <c r="G58" s="216"/>
      <c r="H58" s="71" t="str">
        <f t="shared" si="15"/>
        <v/>
      </c>
      <c r="I58" s="92"/>
      <c r="J58" s="70" t="str">
        <f t="shared" si="21"/>
        <v/>
      </c>
      <c r="K58" s="218" t="str">
        <f t="shared" si="22"/>
        <v/>
      </c>
      <c r="L58" s="153" t="str">
        <f t="shared" si="18"/>
        <v/>
      </c>
      <c r="M58" s="77" t="str">
        <f t="shared" si="19"/>
        <v/>
      </c>
      <c r="N58" s="77">
        <f t="shared" si="11"/>
        <v>0</v>
      </c>
      <c r="O58" s="76">
        <f t="shared" si="23"/>
        <v>0</v>
      </c>
      <c r="P58" s="76">
        <f t="shared" si="20"/>
        <v>0</v>
      </c>
      <c r="Q58" s="77">
        <f t="shared" si="7"/>
        <v>0</v>
      </c>
      <c r="R58" s="77">
        <f t="shared" si="24"/>
        <v>0</v>
      </c>
      <c r="S58" s="222">
        <f t="shared" si="25"/>
        <v>0</v>
      </c>
      <c r="T58" s="77">
        <f t="shared" si="10"/>
        <v>0</v>
      </c>
    </row>
    <row r="59" spans="1:20" ht="14.5" x14ac:dyDescent="0.35">
      <c r="A59" s="91"/>
      <c r="B59" s="91"/>
      <c r="C59" s="92"/>
      <c r="D59" s="212"/>
      <c r="E59" s="138"/>
      <c r="F59" s="139"/>
      <c r="G59" s="216"/>
      <c r="H59" s="71" t="str">
        <f t="shared" si="15"/>
        <v/>
      </c>
      <c r="I59" s="92"/>
      <c r="J59" s="70" t="str">
        <f t="shared" si="21"/>
        <v/>
      </c>
      <c r="K59" s="218" t="str">
        <f t="shared" si="22"/>
        <v/>
      </c>
      <c r="L59" s="153" t="str">
        <f t="shared" si="18"/>
        <v/>
      </c>
      <c r="M59" s="77" t="str">
        <f t="shared" si="19"/>
        <v/>
      </c>
      <c r="N59" s="77">
        <f t="shared" si="11"/>
        <v>0</v>
      </c>
      <c r="O59" s="76">
        <f t="shared" si="23"/>
        <v>0</v>
      </c>
      <c r="P59" s="76">
        <f t="shared" si="20"/>
        <v>0</v>
      </c>
      <c r="Q59" s="77">
        <f t="shared" si="7"/>
        <v>0</v>
      </c>
      <c r="R59" s="77">
        <f t="shared" si="24"/>
        <v>0</v>
      </c>
      <c r="S59" s="222">
        <f t="shared" si="25"/>
        <v>0</v>
      </c>
      <c r="T59" s="77">
        <f t="shared" si="10"/>
        <v>0</v>
      </c>
    </row>
    <row r="60" spans="1:20" ht="14.5" x14ac:dyDescent="0.35">
      <c r="A60" s="91"/>
      <c r="B60" s="91"/>
      <c r="C60" s="92"/>
      <c r="D60" s="212"/>
      <c r="E60" s="138"/>
      <c r="F60" s="139"/>
      <c r="G60" s="216"/>
      <c r="H60" s="71" t="str">
        <f t="shared" si="15"/>
        <v/>
      </c>
      <c r="I60" s="92"/>
      <c r="J60" s="70" t="str">
        <f t="shared" si="21"/>
        <v/>
      </c>
      <c r="K60" s="218" t="str">
        <f t="shared" si="22"/>
        <v/>
      </c>
      <c r="L60" s="153" t="str">
        <f t="shared" si="18"/>
        <v/>
      </c>
      <c r="M60" s="77" t="str">
        <f t="shared" si="19"/>
        <v/>
      </c>
      <c r="N60" s="77">
        <f t="shared" si="11"/>
        <v>0</v>
      </c>
      <c r="O60" s="76">
        <f t="shared" si="23"/>
        <v>0</v>
      </c>
      <c r="P60" s="76">
        <f t="shared" si="20"/>
        <v>0</v>
      </c>
      <c r="Q60" s="77">
        <f t="shared" si="7"/>
        <v>0</v>
      </c>
      <c r="R60" s="77">
        <f t="shared" si="24"/>
        <v>0</v>
      </c>
      <c r="S60" s="222">
        <f t="shared" si="25"/>
        <v>0</v>
      </c>
      <c r="T60" s="77">
        <f t="shared" si="10"/>
        <v>0</v>
      </c>
    </row>
    <row r="61" spans="1:20" ht="14.5" x14ac:dyDescent="0.35">
      <c r="A61" s="91"/>
      <c r="B61" s="91"/>
      <c r="C61" s="92"/>
      <c r="D61" s="212"/>
      <c r="E61" s="138"/>
      <c r="F61" s="139"/>
      <c r="G61" s="216"/>
      <c r="H61" s="71" t="str">
        <f t="shared" si="15"/>
        <v/>
      </c>
      <c r="I61" s="92"/>
      <c r="J61" s="70" t="str">
        <f t="shared" si="21"/>
        <v/>
      </c>
      <c r="K61" s="218" t="str">
        <f t="shared" si="22"/>
        <v/>
      </c>
      <c r="L61" s="153" t="str">
        <f t="shared" si="18"/>
        <v/>
      </c>
      <c r="M61" s="77" t="str">
        <f t="shared" si="19"/>
        <v/>
      </c>
      <c r="N61" s="77">
        <f t="shared" si="11"/>
        <v>0</v>
      </c>
      <c r="O61" s="76">
        <f t="shared" si="23"/>
        <v>0</v>
      </c>
      <c r="P61" s="76">
        <f t="shared" si="20"/>
        <v>0</v>
      </c>
      <c r="Q61" s="77">
        <f t="shared" si="7"/>
        <v>0</v>
      </c>
      <c r="R61" s="77">
        <f t="shared" si="24"/>
        <v>0</v>
      </c>
      <c r="S61" s="222">
        <f t="shared" si="25"/>
        <v>0</v>
      </c>
      <c r="T61" s="77">
        <f t="shared" si="10"/>
        <v>0</v>
      </c>
    </row>
    <row r="62" spans="1:20" ht="14.5" x14ac:dyDescent="0.35">
      <c r="A62" s="91"/>
      <c r="B62" s="91"/>
      <c r="C62" s="92"/>
      <c r="D62" s="212"/>
      <c r="E62" s="138"/>
      <c r="F62" s="139"/>
      <c r="G62" s="216"/>
      <c r="H62" s="71" t="str">
        <f t="shared" si="15"/>
        <v/>
      </c>
      <c r="I62" s="92"/>
      <c r="J62" s="70" t="str">
        <f t="shared" si="21"/>
        <v/>
      </c>
      <c r="K62" s="218" t="str">
        <f t="shared" si="22"/>
        <v/>
      </c>
      <c r="L62" s="153" t="str">
        <f t="shared" si="18"/>
        <v/>
      </c>
      <c r="M62" s="77" t="str">
        <f t="shared" si="19"/>
        <v/>
      </c>
      <c r="N62" s="77">
        <f t="shared" si="11"/>
        <v>0</v>
      </c>
      <c r="O62" s="76">
        <f t="shared" si="23"/>
        <v>0</v>
      </c>
      <c r="P62" s="76">
        <f t="shared" si="20"/>
        <v>0</v>
      </c>
      <c r="Q62" s="77">
        <f t="shared" si="7"/>
        <v>0</v>
      </c>
      <c r="R62" s="77">
        <f t="shared" si="24"/>
        <v>0</v>
      </c>
      <c r="S62" s="222">
        <f t="shared" si="25"/>
        <v>0</v>
      </c>
      <c r="T62" s="77">
        <f t="shared" si="10"/>
        <v>0</v>
      </c>
    </row>
    <row r="63" spans="1:20" ht="14.5" x14ac:dyDescent="0.35">
      <c r="A63" s="91"/>
      <c r="B63" s="91"/>
      <c r="C63" s="92"/>
      <c r="D63" s="212"/>
      <c r="E63" s="138"/>
      <c r="F63" s="139"/>
      <c r="G63" s="216"/>
      <c r="H63" s="71" t="str">
        <f t="shared" si="15"/>
        <v/>
      </c>
      <c r="I63" s="92"/>
      <c r="J63" s="70" t="str">
        <f t="shared" si="21"/>
        <v/>
      </c>
      <c r="K63" s="218" t="str">
        <f t="shared" si="22"/>
        <v/>
      </c>
      <c r="L63" s="153" t="str">
        <f t="shared" si="18"/>
        <v/>
      </c>
      <c r="M63" s="77" t="str">
        <f t="shared" si="19"/>
        <v/>
      </c>
      <c r="N63" s="77">
        <f t="shared" si="11"/>
        <v>0</v>
      </c>
      <c r="O63" s="76">
        <f t="shared" si="23"/>
        <v>0</v>
      </c>
      <c r="P63" s="76">
        <f t="shared" si="20"/>
        <v>0</v>
      </c>
      <c r="Q63" s="77">
        <f t="shared" si="7"/>
        <v>0</v>
      </c>
      <c r="R63" s="77">
        <f t="shared" si="24"/>
        <v>0</v>
      </c>
      <c r="S63" s="222">
        <f t="shared" si="25"/>
        <v>0</v>
      </c>
      <c r="T63" s="77">
        <f t="shared" si="10"/>
        <v>0</v>
      </c>
    </row>
    <row r="64" spans="1:20" ht="14.5" x14ac:dyDescent="0.35">
      <c r="A64" s="91"/>
      <c r="B64" s="91"/>
      <c r="C64" s="92"/>
      <c r="D64" s="212"/>
      <c r="E64" s="138"/>
      <c r="F64" s="139"/>
      <c r="G64" s="216"/>
      <c r="H64" s="71" t="str">
        <f t="shared" si="15"/>
        <v/>
      </c>
      <c r="I64" s="92"/>
      <c r="J64" s="70" t="str">
        <f t="shared" si="21"/>
        <v/>
      </c>
      <c r="K64" s="218" t="str">
        <f t="shared" si="22"/>
        <v/>
      </c>
      <c r="L64" s="153" t="str">
        <f t="shared" si="18"/>
        <v/>
      </c>
      <c r="M64" s="77" t="str">
        <f t="shared" si="19"/>
        <v/>
      </c>
      <c r="N64" s="77">
        <f t="shared" si="11"/>
        <v>0</v>
      </c>
      <c r="O64" s="76">
        <f t="shared" si="23"/>
        <v>0</v>
      </c>
      <c r="P64" s="76">
        <f t="shared" si="20"/>
        <v>0</v>
      </c>
      <c r="Q64" s="77">
        <f t="shared" si="7"/>
        <v>0</v>
      </c>
      <c r="R64" s="77">
        <f t="shared" si="24"/>
        <v>0</v>
      </c>
      <c r="S64" s="222">
        <f t="shared" si="25"/>
        <v>0</v>
      </c>
      <c r="T64" s="77">
        <f t="shared" si="10"/>
        <v>0</v>
      </c>
    </row>
    <row r="65" spans="1:20" ht="14.5" x14ac:dyDescent="0.35">
      <c r="A65" s="91"/>
      <c r="B65" s="91"/>
      <c r="C65" s="92"/>
      <c r="D65" s="212"/>
      <c r="E65" s="138"/>
      <c r="F65" s="139"/>
      <c r="G65" s="216"/>
      <c r="H65" s="71" t="str">
        <f t="shared" si="15"/>
        <v/>
      </c>
      <c r="I65" s="92"/>
      <c r="J65" s="70" t="str">
        <f t="shared" si="21"/>
        <v/>
      </c>
      <c r="K65" s="218" t="str">
        <f t="shared" si="22"/>
        <v/>
      </c>
      <c r="L65" s="153" t="str">
        <f t="shared" si="18"/>
        <v/>
      </c>
      <c r="M65" s="77" t="str">
        <f t="shared" si="19"/>
        <v/>
      </c>
      <c r="N65" s="77">
        <f t="shared" si="11"/>
        <v>0</v>
      </c>
      <c r="O65" s="76">
        <f t="shared" si="23"/>
        <v>0</v>
      </c>
      <c r="P65" s="76">
        <f t="shared" si="20"/>
        <v>0</v>
      </c>
      <c r="Q65" s="77">
        <f t="shared" si="7"/>
        <v>0</v>
      </c>
      <c r="R65" s="77">
        <f t="shared" si="24"/>
        <v>0</v>
      </c>
      <c r="S65" s="222">
        <f t="shared" si="25"/>
        <v>0</v>
      </c>
      <c r="T65" s="77">
        <f t="shared" si="10"/>
        <v>0</v>
      </c>
    </row>
    <row r="66" spans="1:20" ht="14.5" x14ac:dyDescent="0.35">
      <c r="A66" s="91"/>
      <c r="B66" s="91"/>
      <c r="C66" s="92"/>
      <c r="D66" s="212"/>
      <c r="E66" s="138"/>
      <c r="F66" s="139"/>
      <c r="G66" s="216"/>
      <c r="H66" s="71" t="str">
        <f t="shared" si="15"/>
        <v/>
      </c>
      <c r="I66" s="92"/>
      <c r="J66" s="70" t="str">
        <f t="shared" si="21"/>
        <v/>
      </c>
      <c r="K66" s="218" t="str">
        <f t="shared" si="22"/>
        <v/>
      </c>
      <c r="L66" s="153" t="str">
        <f t="shared" si="18"/>
        <v/>
      </c>
      <c r="M66" s="77" t="str">
        <f t="shared" si="19"/>
        <v/>
      </c>
      <c r="N66" s="77">
        <f t="shared" si="11"/>
        <v>0</v>
      </c>
      <c r="O66" s="76">
        <f t="shared" si="23"/>
        <v>0</v>
      </c>
      <c r="P66" s="76">
        <f t="shared" si="20"/>
        <v>0</v>
      </c>
      <c r="Q66" s="77">
        <f t="shared" si="7"/>
        <v>0</v>
      </c>
      <c r="R66" s="77">
        <f t="shared" si="24"/>
        <v>0</v>
      </c>
      <c r="S66" s="222">
        <f t="shared" si="25"/>
        <v>0</v>
      </c>
      <c r="T66" s="77">
        <f t="shared" si="10"/>
        <v>0</v>
      </c>
    </row>
    <row r="67" spans="1:20" ht="14.5" x14ac:dyDescent="0.35">
      <c r="A67" s="91"/>
      <c r="B67" s="91"/>
      <c r="C67" s="92"/>
      <c r="D67" s="212"/>
      <c r="E67" s="138"/>
      <c r="F67" s="139"/>
      <c r="G67" s="216"/>
      <c r="H67" s="71" t="str">
        <f t="shared" si="15"/>
        <v/>
      </c>
      <c r="I67" s="92"/>
      <c r="J67" s="70" t="str">
        <f t="shared" si="21"/>
        <v/>
      </c>
      <c r="K67" s="218" t="str">
        <f t="shared" si="22"/>
        <v/>
      </c>
      <c r="L67" s="153" t="str">
        <f t="shared" si="18"/>
        <v/>
      </c>
      <c r="M67" s="77" t="str">
        <f t="shared" si="19"/>
        <v/>
      </c>
      <c r="N67" s="77">
        <f t="shared" si="11"/>
        <v>0</v>
      </c>
      <c r="O67" s="76">
        <f t="shared" si="23"/>
        <v>0</v>
      </c>
      <c r="P67" s="76">
        <f t="shared" si="20"/>
        <v>0</v>
      </c>
      <c r="Q67" s="77">
        <f t="shared" si="7"/>
        <v>0</v>
      </c>
      <c r="R67" s="77">
        <f t="shared" si="24"/>
        <v>0</v>
      </c>
      <c r="S67" s="222">
        <f t="shared" si="25"/>
        <v>0</v>
      </c>
      <c r="T67" s="77">
        <f t="shared" si="10"/>
        <v>0</v>
      </c>
    </row>
    <row r="68" spans="1:20" ht="14.5" x14ac:dyDescent="0.35">
      <c r="A68" s="91"/>
      <c r="B68" s="91"/>
      <c r="C68" s="92"/>
      <c r="D68" s="212"/>
      <c r="E68" s="138"/>
      <c r="F68" s="139"/>
      <c r="G68" s="216"/>
      <c r="H68" s="71" t="str">
        <f t="shared" si="15"/>
        <v/>
      </c>
      <c r="I68" s="92"/>
      <c r="J68" s="70" t="str">
        <f t="shared" si="21"/>
        <v/>
      </c>
      <c r="K68" s="218" t="str">
        <f t="shared" si="22"/>
        <v/>
      </c>
      <c r="L68" s="153" t="str">
        <f t="shared" si="18"/>
        <v/>
      </c>
      <c r="M68" s="77" t="str">
        <f t="shared" si="19"/>
        <v/>
      </c>
      <c r="N68" s="77">
        <f t="shared" si="11"/>
        <v>0</v>
      </c>
      <c r="O68" s="76">
        <f t="shared" si="23"/>
        <v>0</v>
      </c>
      <c r="P68" s="76">
        <f t="shared" si="20"/>
        <v>0</v>
      </c>
      <c r="Q68" s="77">
        <f t="shared" si="7"/>
        <v>0</v>
      </c>
      <c r="R68" s="77">
        <f t="shared" si="24"/>
        <v>0</v>
      </c>
      <c r="S68" s="222">
        <f t="shared" si="25"/>
        <v>0</v>
      </c>
      <c r="T68" s="77">
        <f t="shared" si="10"/>
        <v>0</v>
      </c>
    </row>
    <row r="69" spans="1:20" ht="14.5" x14ac:dyDescent="0.35">
      <c r="A69" s="91"/>
      <c r="B69" s="91"/>
      <c r="C69" s="92"/>
      <c r="D69" s="212"/>
      <c r="E69" s="138"/>
      <c r="F69" s="139"/>
      <c r="G69" s="216"/>
      <c r="H69" s="71" t="str">
        <f t="shared" si="15"/>
        <v/>
      </c>
      <c r="I69" s="92"/>
      <c r="J69" s="70" t="str">
        <f t="shared" si="21"/>
        <v/>
      </c>
      <c r="K69" s="218" t="str">
        <f t="shared" si="22"/>
        <v/>
      </c>
      <c r="L69" s="153" t="str">
        <f t="shared" si="18"/>
        <v/>
      </c>
      <c r="M69" s="77" t="str">
        <f t="shared" si="19"/>
        <v/>
      </c>
      <c r="N69" s="77">
        <f t="shared" si="11"/>
        <v>0</v>
      </c>
      <c r="O69" s="76">
        <f t="shared" si="23"/>
        <v>0</v>
      </c>
      <c r="P69" s="76">
        <f t="shared" si="20"/>
        <v>0</v>
      </c>
      <c r="Q69" s="77">
        <f t="shared" si="7"/>
        <v>0</v>
      </c>
      <c r="R69" s="77">
        <f t="shared" si="24"/>
        <v>0</v>
      </c>
      <c r="S69" s="222">
        <f t="shared" si="25"/>
        <v>0</v>
      </c>
      <c r="T69" s="77">
        <f t="shared" si="10"/>
        <v>0</v>
      </c>
    </row>
    <row r="70" spans="1:20" ht="14.5" x14ac:dyDescent="0.35">
      <c r="A70" s="91"/>
      <c r="B70" s="91"/>
      <c r="C70" s="92"/>
      <c r="D70" s="212"/>
      <c r="E70" s="138"/>
      <c r="F70" s="139"/>
      <c r="G70" s="216"/>
      <c r="H70" s="71" t="str">
        <f t="shared" si="15"/>
        <v/>
      </c>
      <c r="I70" s="92"/>
      <c r="J70" s="70" t="str">
        <f t="shared" si="21"/>
        <v/>
      </c>
      <c r="K70" s="218" t="str">
        <f t="shared" si="22"/>
        <v/>
      </c>
      <c r="L70" s="153" t="str">
        <f t="shared" si="18"/>
        <v/>
      </c>
      <c r="M70" s="77" t="str">
        <f t="shared" si="19"/>
        <v/>
      </c>
      <c r="N70" s="77">
        <f t="shared" si="11"/>
        <v>0</v>
      </c>
      <c r="O70" s="76">
        <f t="shared" si="23"/>
        <v>0</v>
      </c>
      <c r="P70" s="76">
        <f t="shared" si="20"/>
        <v>0</v>
      </c>
      <c r="Q70" s="77">
        <f t="shared" si="7"/>
        <v>0</v>
      </c>
      <c r="R70" s="77">
        <f t="shared" si="24"/>
        <v>0</v>
      </c>
      <c r="S70" s="222">
        <f t="shared" si="25"/>
        <v>0</v>
      </c>
      <c r="T70" s="77">
        <f t="shared" si="10"/>
        <v>0</v>
      </c>
    </row>
    <row r="71" spans="1:20" ht="61.5" customHeight="1" x14ac:dyDescent="0.3">
      <c r="A71" s="202" t="s">
        <v>106</v>
      </c>
      <c r="B71" s="210"/>
      <c r="C71" s="101"/>
      <c r="D71" s="102"/>
      <c r="E71" s="196" t="s">
        <v>114</v>
      </c>
      <c r="F71" s="197" t="s">
        <v>91</v>
      </c>
      <c r="G71" s="196" t="s">
        <v>92</v>
      </c>
      <c r="H71" s="196" t="s">
        <v>93</v>
      </c>
      <c r="I71" s="196" t="s">
        <v>94</v>
      </c>
      <c r="J71" s="198"/>
      <c r="K71" s="198"/>
      <c r="L71" s="196" t="s">
        <v>95</v>
      </c>
      <c r="M71" s="102"/>
      <c r="N71" s="117"/>
      <c r="O71" s="116"/>
      <c r="P71" s="116"/>
      <c r="Q71" s="117"/>
      <c r="R71" s="117"/>
      <c r="S71" s="117"/>
      <c r="T71" s="117"/>
    </row>
    <row r="72" spans="1:20" x14ac:dyDescent="0.3">
      <c r="A72" s="93" t="str">
        <f>+'Demande-Décompte'!V23</f>
        <v>a) 
&lt;= 3'470</v>
      </c>
      <c r="B72" s="99"/>
      <c r="C72" s="94"/>
      <c r="D72" s="95"/>
      <c r="E72" s="96">
        <f t="shared" ref="E72:F74" si="26">SUMIF($M$8:$M$70,$A72,E$8:E$70)</f>
        <v>0</v>
      </c>
      <c r="F72" s="96">
        <f t="shared" si="26"/>
        <v>0</v>
      </c>
      <c r="G72" s="97" t="s">
        <v>6</v>
      </c>
      <c r="H72" s="98">
        <f t="shared" ref="H72:I74" si="27">SUMIF($M$8:$M$70,$A72,H$8:H$70)</f>
        <v>0</v>
      </c>
      <c r="I72" s="98">
        <f t="shared" si="27"/>
        <v>0</v>
      </c>
      <c r="J72" s="99"/>
      <c r="K72" s="99"/>
      <c r="L72" s="100">
        <f>SUMIF($M$8:$M$70,$A72,L$8:L$70)</f>
        <v>0</v>
      </c>
      <c r="M72" s="99"/>
      <c r="N72" s="96"/>
      <c r="O72" s="93"/>
      <c r="P72" s="93"/>
      <c r="Q72" s="96"/>
      <c r="R72" s="96"/>
      <c r="S72" s="96"/>
      <c r="T72" s="96"/>
    </row>
    <row r="73" spans="1:20" x14ac:dyDescent="0.3">
      <c r="A73" s="76" t="str">
        <f>'Demande-Décompte'!X23</f>
        <v>b) &gt; 3'470 et &lt; 4'340</v>
      </c>
      <c r="B73" s="87"/>
      <c r="C73" s="72"/>
      <c r="D73" s="89"/>
      <c r="E73" s="77">
        <f t="shared" si="26"/>
        <v>0</v>
      </c>
      <c r="F73" s="77">
        <f t="shared" si="26"/>
        <v>0</v>
      </c>
      <c r="G73" s="215" t="str">
        <f>IF(E73=0,"---",SUMIF($M$8:$M$70,$A73,$K$8:$K$70)/E73)</f>
        <v>---</v>
      </c>
      <c r="H73" s="78">
        <f t="shared" si="27"/>
        <v>0</v>
      </c>
      <c r="I73" s="78">
        <f t="shared" si="27"/>
        <v>0</v>
      </c>
      <c r="J73" s="87"/>
      <c r="K73" s="87"/>
      <c r="L73" s="100">
        <f>SUMIF($M$8:$M$70,$A73,L$8:L$70)</f>
        <v>0</v>
      </c>
      <c r="M73" s="87"/>
      <c r="N73" s="77"/>
      <c r="O73" s="76"/>
      <c r="P73" s="76"/>
      <c r="Q73" s="77"/>
      <c r="R73" s="77"/>
      <c r="S73" s="77"/>
      <c r="T73" s="77"/>
    </row>
    <row r="74" spans="1:20" x14ac:dyDescent="0.3">
      <c r="A74" s="79" t="str">
        <f>'Demande-Décompte'!Z23</f>
        <v>c) 
&gt;= 4'340</v>
      </c>
      <c r="B74" s="88"/>
      <c r="C74" s="75"/>
      <c r="D74" s="90"/>
      <c r="E74" s="80">
        <f t="shared" si="26"/>
        <v>0</v>
      </c>
      <c r="F74" s="80">
        <f t="shared" si="26"/>
        <v>0</v>
      </c>
      <c r="G74" s="81" t="s">
        <v>6</v>
      </c>
      <c r="H74" s="82">
        <f t="shared" si="27"/>
        <v>0</v>
      </c>
      <c r="I74" s="82">
        <f t="shared" si="27"/>
        <v>0</v>
      </c>
      <c r="J74" s="88"/>
      <c r="K74" s="88"/>
      <c r="L74" s="100">
        <f>SUMIF($M$8:$M$70,$A74,L$8:L$70)</f>
        <v>0</v>
      </c>
      <c r="M74" s="88"/>
      <c r="N74" s="80"/>
      <c r="O74" s="79"/>
      <c r="P74" s="79"/>
      <c r="Q74" s="80"/>
      <c r="R74" s="80"/>
      <c r="S74" s="80"/>
      <c r="T74" s="80"/>
    </row>
    <row r="75" spans="1:20" x14ac:dyDescent="0.3">
      <c r="A75" s="83" t="s">
        <v>61</v>
      </c>
      <c r="B75" s="68"/>
      <c r="C75" s="86"/>
      <c r="D75" s="68"/>
      <c r="E75" s="84">
        <f>SUM(E72:E74)</f>
        <v>0</v>
      </c>
      <c r="F75" s="84">
        <f>SUM(F72:F74)</f>
        <v>0</v>
      </c>
      <c r="G75" s="84"/>
      <c r="H75" s="85">
        <f>SUM(H72:H74)</f>
        <v>0</v>
      </c>
      <c r="I75" s="85">
        <f>SUM(I72:I74)</f>
        <v>0</v>
      </c>
      <c r="J75" s="68"/>
      <c r="K75" s="68"/>
      <c r="L75" s="85">
        <f>SUM(L72:L74)</f>
        <v>0</v>
      </c>
      <c r="M75" s="68"/>
      <c r="N75" s="119">
        <f>SUM(N8:N70)</f>
        <v>0</v>
      </c>
      <c r="O75" s="118">
        <f>SUM(O8:O70)</f>
        <v>0</v>
      </c>
      <c r="P75" s="118">
        <f>SUM(P8:P70)</f>
        <v>0</v>
      </c>
      <c r="Q75" s="119">
        <f>SUM(Q8:Q70)</f>
        <v>0</v>
      </c>
      <c r="R75" s="119">
        <f>SUM(R8:R70)</f>
        <v>0</v>
      </c>
      <c r="S75" s="119"/>
      <c r="T75" s="119">
        <f>SUM(T8:T70)</f>
        <v>0</v>
      </c>
    </row>
    <row r="77" spans="1:20" ht="14.25" customHeight="1" x14ac:dyDescent="0.3">
      <c r="A77" s="35" t="s">
        <v>55</v>
      </c>
      <c r="B77" s="35"/>
      <c r="C77" s="35"/>
      <c r="D77" s="35"/>
      <c r="E77" s="330" t="s">
        <v>96</v>
      </c>
      <c r="F77" s="331"/>
      <c r="G77" s="331"/>
    </row>
    <row r="78" spans="1:20" ht="6" customHeight="1" x14ac:dyDescent="0.3">
      <c r="A78" s="36"/>
      <c r="B78" s="36"/>
      <c r="C78" s="36"/>
      <c r="D78" s="36"/>
      <c r="E78" s="36"/>
      <c r="F78" s="36"/>
      <c r="G78" s="37"/>
    </row>
    <row r="79" spans="1:20" ht="14.25" customHeight="1" x14ac:dyDescent="0.3">
      <c r="A79" s="328" t="s">
        <v>1</v>
      </c>
      <c r="B79" s="328"/>
      <c r="C79" s="328"/>
      <c r="D79" s="137"/>
      <c r="E79" s="137"/>
      <c r="F79" s="137"/>
      <c r="G79" s="137"/>
    </row>
    <row r="80" spans="1:20" ht="6" customHeight="1" x14ac:dyDescent="0.35">
      <c r="A80" s="64"/>
      <c r="B80" s="64"/>
      <c r="C80" s="64"/>
      <c r="D80" s="1"/>
      <c r="E80" s="64"/>
      <c r="F80" s="64"/>
      <c r="G80" s="64"/>
    </row>
  </sheetData>
  <sheetProtection algorithmName="SHA-512" hashValue="zU1xbtZuBV9CWfs2XCswIgAov4I6FmSIbFw9XSGFMasDVlJCB2/Am6d19wNnc0XK+KUY9ebw65twDfD3l9kIGQ==" saltValue="0Mab5qMFcbpI4Yv+FZN5bQ==" spinCount="100000" sheet="1" selectLockedCells="1"/>
  <mergeCells count="8">
    <mergeCell ref="A79:C79"/>
    <mergeCell ref="A1:M1"/>
    <mergeCell ref="A2:M2"/>
    <mergeCell ref="E77:G77"/>
    <mergeCell ref="C6:G6"/>
    <mergeCell ref="D3:H3"/>
    <mergeCell ref="E5:H5"/>
    <mergeCell ref="F4:H4"/>
  </mergeCells>
  <conditionalFormatting sqref="D8:D70">
    <cfRule type="expression" dxfId="15" priority="81">
      <formula>$T8&gt;0</formula>
    </cfRule>
  </conditionalFormatting>
  <conditionalFormatting sqref="C8:C70 J8:J70 L8:L70">
    <cfRule type="expression" dxfId="14" priority="22">
      <formula>$N8&gt;0</formula>
    </cfRule>
  </conditionalFormatting>
  <conditionalFormatting sqref="G8:G70">
    <cfRule type="expression" dxfId="13" priority="24">
      <formula>$P8&gt;0</formula>
    </cfRule>
  </conditionalFormatting>
  <conditionalFormatting sqref="H8:I70">
    <cfRule type="expression" dxfId="12" priority="52">
      <formula>$Q8&gt;0</formula>
    </cfRule>
  </conditionalFormatting>
  <conditionalFormatting sqref="B8:B70">
    <cfRule type="expression" dxfId="11" priority="54">
      <formula>$S8&gt;0</formula>
    </cfRule>
  </conditionalFormatting>
  <conditionalFormatting sqref="E8:F70">
    <cfRule type="expression" dxfId="10" priority="23">
      <formula>$O8&gt;0</formula>
    </cfRule>
  </conditionalFormatting>
  <conditionalFormatting sqref="I8:I70 F8:F70">
    <cfRule type="expression" dxfId="9" priority="53">
      <formula>$R8&gt;0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r:id="rId1"/>
  <headerFooter>
    <oddFooter>&amp;LPage &amp;P / &amp;N&amp;RRHT-COVID-19 (V 16.08.2021)</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Selection!$A$2:$A$7</xm:f>
          </x14:formula1>
          <xm:sqref>B8:B70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4"/>
  <sheetViews>
    <sheetView showGridLines="0" zoomScale="85" zoomScaleNormal="85" workbookViewId="0">
      <selection sqref="A1:L1"/>
    </sheetView>
  </sheetViews>
  <sheetFormatPr baseColWidth="10" defaultRowHeight="14" outlineLevelRow="1" x14ac:dyDescent="0.3"/>
  <cols>
    <col min="1" max="1" width="22" customWidth="1"/>
    <col min="2" max="2" width="15.83203125" customWidth="1"/>
    <col min="3" max="3" width="14" customWidth="1"/>
    <col min="4" max="4" width="13.33203125" bestFit="1" customWidth="1"/>
    <col min="5" max="5" width="14.08203125" style="65" bestFit="1" customWidth="1"/>
    <col min="6" max="6" width="17.5" bestFit="1" customWidth="1"/>
    <col min="7" max="7" width="15.08203125" customWidth="1"/>
    <col min="8" max="8" width="15.08203125" bestFit="1" customWidth="1"/>
    <col min="9" max="9" width="14.33203125" bestFit="1" customWidth="1"/>
    <col min="10" max="10" width="16.75" customWidth="1"/>
    <col min="11" max="11" width="12.75" customWidth="1"/>
    <col min="12" max="12" width="20.5" bestFit="1" customWidth="1"/>
    <col min="13" max="13" width="7.83203125" hidden="1" customWidth="1"/>
    <col min="14" max="14" width="15.25" hidden="1" customWidth="1"/>
    <col min="15" max="15" width="14.75" hidden="1" customWidth="1"/>
    <col min="16" max="16" width="14" hidden="1" customWidth="1"/>
    <col min="17" max="17" width="9.08203125" hidden="1" customWidth="1"/>
  </cols>
  <sheetData>
    <row r="1" spans="1:17" ht="60" customHeight="1" x14ac:dyDescent="0.3">
      <c r="A1" s="336" t="s">
        <v>102</v>
      </c>
      <c r="B1" s="337"/>
      <c r="C1" s="337"/>
      <c r="D1" s="337"/>
      <c r="E1" s="337"/>
      <c r="F1" s="337"/>
      <c r="G1" s="337"/>
      <c r="H1" s="337"/>
      <c r="I1" s="337"/>
      <c r="J1" s="337"/>
      <c r="K1" s="337"/>
      <c r="L1" s="337"/>
      <c r="M1" s="114"/>
      <c r="N1" s="114"/>
      <c r="O1" s="114"/>
      <c r="P1" s="114"/>
      <c r="Q1" s="114"/>
    </row>
    <row r="2" spans="1:17" ht="72.75" customHeight="1" x14ac:dyDescent="0.3">
      <c r="A2" s="275" t="s">
        <v>135</v>
      </c>
      <c r="B2" s="275"/>
      <c r="C2" s="275"/>
      <c r="D2" s="275"/>
      <c r="E2" s="275"/>
      <c r="F2" s="275"/>
      <c r="G2" s="275"/>
      <c r="H2" s="275"/>
      <c r="I2" s="275"/>
      <c r="J2" s="275"/>
      <c r="K2" s="275"/>
      <c r="L2" s="275"/>
      <c r="M2" s="275"/>
    </row>
    <row r="3" spans="1:17" ht="16.899999999999999" customHeight="1" x14ac:dyDescent="0.3">
      <c r="A3" s="158" t="str">
        <f>'Demande-Décompte'!A10</f>
        <v>REE + Sct. No.</v>
      </c>
      <c r="B3" s="159">
        <f>'Demande-Décompte'!B10</f>
        <v>0</v>
      </c>
      <c r="C3" s="160" t="str">
        <f>'Demande-Décompte'!A4</f>
        <v>Entreprise</v>
      </c>
      <c r="D3" s="333">
        <f>'Demande-Décompte'!A5</f>
        <v>0</v>
      </c>
      <c r="E3" s="333"/>
      <c r="F3" s="333"/>
      <c r="G3" s="333"/>
      <c r="H3" s="333"/>
    </row>
    <row r="4" spans="1:17" ht="18" customHeight="1" x14ac:dyDescent="0.3">
      <c r="A4" s="66" t="s">
        <v>63</v>
      </c>
      <c r="B4" s="167">
        <f>IF(ISBLANK('Demande-Décompte'!C16),"",'Demande-Décompte'!C16)</f>
        <v>44378</v>
      </c>
      <c r="C4" s="166" t="s">
        <v>65</v>
      </c>
      <c r="D4" s="69">
        <f>NETWORKDAYS(B4,EDATE(B4,1)-1)</f>
        <v>22</v>
      </c>
      <c r="E4" s="65" t="s">
        <v>80</v>
      </c>
      <c r="G4" s="338" t="str">
        <f>IF(MAX(M24:Q24)&gt;0,"S'il vous plaît vérifier vos informations","")</f>
        <v/>
      </c>
      <c r="H4" s="338"/>
      <c r="I4" s="338"/>
    </row>
    <row r="5" spans="1:17" ht="18" customHeight="1" x14ac:dyDescent="0.3">
      <c r="A5" s="66" t="s">
        <v>64</v>
      </c>
      <c r="B5" s="164" t="str">
        <f>IF(ISBLANK('Demande-Décompte'!C19),"",'Demande-Décompte'!C19)</f>
        <v/>
      </c>
      <c r="C5" s="165" t="str">
        <f>IF(ISBLANK('Demande-Décompte'!E19),"",'Demande-Décompte'!E19)</f>
        <v/>
      </c>
      <c r="D5" s="69">
        <f>IF(AND(B5="",C5=""),+D4,NETWORKDAYS(B5,C5))</f>
        <v>22</v>
      </c>
      <c r="E5" t="s">
        <v>81</v>
      </c>
    </row>
    <row r="6" spans="1:17" x14ac:dyDescent="0.3">
      <c r="B6" s="332" t="str">
        <f>IF(B4="","Veuillez sélectionner le mois dans la feuille «Francais»","")</f>
        <v/>
      </c>
      <c r="C6" s="332"/>
      <c r="D6" s="332"/>
      <c r="E6" s="332"/>
    </row>
    <row r="7" spans="1:17" s="31" customFormat="1" ht="90" customHeight="1" x14ac:dyDescent="0.3">
      <c r="A7" s="155" t="s">
        <v>99</v>
      </c>
      <c r="B7" s="199" t="s">
        <v>103</v>
      </c>
      <c r="C7" s="194" t="s">
        <v>66</v>
      </c>
      <c r="D7" s="229" t="s">
        <v>104</v>
      </c>
      <c r="E7" s="200" t="s">
        <v>105</v>
      </c>
      <c r="F7" s="195" t="s">
        <v>67</v>
      </c>
      <c r="G7" s="194" t="s">
        <v>68</v>
      </c>
      <c r="H7" s="194" t="s">
        <v>69</v>
      </c>
      <c r="I7" s="195" t="s">
        <v>89</v>
      </c>
      <c r="J7" s="195" t="s">
        <v>70</v>
      </c>
      <c r="K7" s="195" t="s">
        <v>71</v>
      </c>
      <c r="L7" s="201" t="s">
        <v>106</v>
      </c>
      <c r="M7" s="104" t="s">
        <v>72</v>
      </c>
      <c r="N7" s="115" t="s">
        <v>82</v>
      </c>
      <c r="O7" s="104" t="s">
        <v>73</v>
      </c>
      <c r="P7" s="104" t="s">
        <v>74</v>
      </c>
      <c r="Q7" s="104" t="s">
        <v>75</v>
      </c>
    </row>
    <row r="8" spans="1:17" ht="27" customHeight="1" x14ac:dyDescent="0.35">
      <c r="A8" s="187" t="s">
        <v>134</v>
      </c>
      <c r="B8" s="189">
        <v>50000</v>
      </c>
      <c r="C8" s="156"/>
      <c r="D8" s="190">
        <v>10</v>
      </c>
      <c r="E8" s="191">
        <v>10</v>
      </c>
      <c r="F8" s="157"/>
      <c r="G8" s="189">
        <v>1840</v>
      </c>
      <c r="H8" s="189">
        <v>920</v>
      </c>
      <c r="I8" s="151" t="str">
        <f>IF(B8*C8&gt;0,+B8/C8,"")</f>
        <v/>
      </c>
      <c r="J8" s="152" t="str">
        <f>IF(B8*C8&gt;0,+D8*F8,"")</f>
        <v/>
      </c>
      <c r="K8" s="153">
        <f t="shared" ref="K8" si="0">IF(B8&gt;0,IF(C8&gt;0,+D8*B8,B8)/$D$4*$D$5,"")</f>
        <v>49999.999999999993</v>
      </c>
      <c r="L8" s="77" t="str">
        <f t="shared" ref="L8:L24" si="1">IF(B8&gt;0,IF(C8&gt;0,IF(I8&lt;=3470,$A$26,IF(I8&gt;=4340,$A$28,$A$27)),IF(D8&gt;0,IF(B8/D8&gt;=4340,$A$28,$Q$7),"")),"")</f>
        <v>c) 
&gt;= 4'340</v>
      </c>
      <c r="M8" s="77">
        <f t="shared" ref="M8:M15" si="2">IF(B8&gt;0,IF(C8&gt;0,IF(I8&gt;12350,1,0),IF(D8&gt;0,IF(B8/D8&gt;12350,1,0),0)),0)</f>
        <v>0</v>
      </c>
      <c r="N8" s="76">
        <f>IF(E8&gt;D8,1,0)</f>
        <v>0</v>
      </c>
      <c r="O8" s="76">
        <f t="shared" ref="O8:O24" si="3">IF(AND(L8=$A$27,ISBLANK(F8)),1,0)</f>
        <v>0</v>
      </c>
      <c r="P8" s="77">
        <f>IF(B8&gt;0,IF(OR(G8="",H8&gt;G8),1,0),0)</f>
        <v>0</v>
      </c>
      <c r="Q8" s="77">
        <f t="shared" ref="Q8:Q24" si="4">IF(AND(B8*MAX(C8:D8)&gt;0,L8&lt;&gt;$A$26,L8&lt;&gt;$A$27,L8&lt;&gt;$A$28),1,0)</f>
        <v>0</v>
      </c>
    </row>
    <row r="9" spans="1:17" x14ac:dyDescent="0.3">
      <c r="A9" s="168"/>
      <c r="B9" s="169"/>
      <c r="C9" s="170"/>
      <c r="D9" s="171"/>
      <c r="E9" s="172"/>
      <c r="F9" s="173"/>
      <c r="G9" s="71" t="str">
        <f t="shared" ref="G9:G18" si="5">IF($B$4="","",IF(B9*C9&gt;0,+F9/5*$D$4*D9*C9,""))</f>
        <v/>
      </c>
      <c r="H9" s="169"/>
      <c r="I9" s="70" t="str">
        <f t="shared" ref="I9:I18" si="6">IF(B9*C9&gt;0,+B9/C9,"")</f>
        <v/>
      </c>
      <c r="J9" s="71" t="str">
        <f t="shared" ref="J9:J18" si="7">IF(B9*C9&gt;0,+D9*F9,"")</f>
        <v/>
      </c>
      <c r="K9" s="71" t="str">
        <f t="shared" ref="K9:K18" si="8">IF(B9&gt;0,IF(C9&gt;0,+D9*B9,B9)/$D$4*$D$5,"")</f>
        <v/>
      </c>
      <c r="L9" s="77" t="str">
        <f t="shared" si="1"/>
        <v/>
      </c>
      <c r="M9" s="77">
        <f t="shared" si="2"/>
        <v>0</v>
      </c>
      <c r="N9" s="76">
        <f t="shared" ref="N9:N18" si="9">IF(E9&gt;D9,1,0)</f>
        <v>0</v>
      </c>
      <c r="O9" s="76">
        <f t="shared" si="3"/>
        <v>0</v>
      </c>
      <c r="P9" s="77">
        <f t="shared" ref="P9:P18" si="10">IF(B9&gt;0,IF(OR(G9="",H9&gt;G9),1,0),0)</f>
        <v>0</v>
      </c>
      <c r="Q9" s="77">
        <f t="shared" si="4"/>
        <v>0</v>
      </c>
    </row>
    <row r="10" spans="1:17" x14ac:dyDescent="0.3">
      <c r="A10" s="168" t="s">
        <v>76</v>
      </c>
      <c r="B10" s="169">
        <v>4500</v>
      </c>
      <c r="C10" s="170">
        <v>0.5</v>
      </c>
      <c r="D10" s="171">
        <v>1</v>
      </c>
      <c r="E10" s="172">
        <v>1</v>
      </c>
      <c r="F10" s="173">
        <v>42</v>
      </c>
      <c r="G10" s="71">
        <f t="shared" si="5"/>
        <v>92.4</v>
      </c>
      <c r="H10" s="169">
        <v>38.5</v>
      </c>
      <c r="I10" s="70">
        <f t="shared" si="6"/>
        <v>9000</v>
      </c>
      <c r="J10" s="71">
        <f t="shared" si="7"/>
        <v>42</v>
      </c>
      <c r="K10" s="71">
        <f t="shared" si="8"/>
        <v>4500</v>
      </c>
      <c r="L10" s="77" t="str">
        <f t="shared" si="1"/>
        <v>c) 
&gt;= 4'340</v>
      </c>
      <c r="M10" s="77">
        <f t="shared" si="2"/>
        <v>0</v>
      </c>
      <c r="N10" s="76">
        <f t="shared" si="9"/>
        <v>0</v>
      </c>
      <c r="O10" s="76">
        <f t="shared" si="3"/>
        <v>0</v>
      </c>
      <c r="P10" s="77">
        <f t="shared" si="10"/>
        <v>0</v>
      </c>
      <c r="Q10" s="77">
        <f t="shared" si="4"/>
        <v>0</v>
      </c>
    </row>
    <row r="11" spans="1:17" x14ac:dyDescent="0.3">
      <c r="A11" s="168" t="s">
        <v>77</v>
      </c>
      <c r="B11" s="169">
        <v>2000</v>
      </c>
      <c r="C11" s="170">
        <v>0.5</v>
      </c>
      <c r="D11" s="171">
        <v>1</v>
      </c>
      <c r="E11" s="172">
        <v>1</v>
      </c>
      <c r="F11" s="173">
        <v>40</v>
      </c>
      <c r="G11" s="71">
        <f t="shared" si="5"/>
        <v>88</v>
      </c>
      <c r="H11" s="169">
        <v>40</v>
      </c>
      <c r="I11" s="70">
        <f t="shared" si="6"/>
        <v>4000</v>
      </c>
      <c r="J11" s="71">
        <f t="shared" si="7"/>
        <v>40</v>
      </c>
      <c r="K11" s="71">
        <f t="shared" si="8"/>
        <v>2000</v>
      </c>
      <c r="L11" s="77" t="str">
        <f t="shared" si="1"/>
        <v>b) &gt; 3'470 et &lt; 4'340</v>
      </c>
      <c r="M11" s="77">
        <f t="shared" si="2"/>
        <v>0</v>
      </c>
      <c r="N11" s="76">
        <f t="shared" si="9"/>
        <v>0</v>
      </c>
      <c r="O11" s="76">
        <f t="shared" si="3"/>
        <v>0</v>
      </c>
      <c r="P11" s="77">
        <f t="shared" si="10"/>
        <v>0</v>
      </c>
      <c r="Q11" s="77">
        <f t="shared" si="4"/>
        <v>0</v>
      </c>
    </row>
    <row r="12" spans="1:17" x14ac:dyDescent="0.3">
      <c r="A12" s="168" t="s">
        <v>9</v>
      </c>
      <c r="B12" s="169">
        <v>1420</v>
      </c>
      <c r="C12" s="170">
        <v>0.4</v>
      </c>
      <c r="D12" s="171">
        <v>2</v>
      </c>
      <c r="E12" s="172">
        <v>2</v>
      </c>
      <c r="F12" s="173">
        <v>40</v>
      </c>
      <c r="G12" s="71">
        <f t="shared" si="5"/>
        <v>140.80000000000001</v>
      </c>
      <c r="H12" s="169">
        <v>60</v>
      </c>
      <c r="I12" s="70">
        <f t="shared" si="6"/>
        <v>3550</v>
      </c>
      <c r="J12" s="71">
        <f t="shared" si="7"/>
        <v>80</v>
      </c>
      <c r="K12" s="71">
        <f t="shared" si="8"/>
        <v>2840</v>
      </c>
      <c r="L12" s="77" t="str">
        <f t="shared" si="1"/>
        <v>b) &gt; 3'470 et &lt; 4'340</v>
      </c>
      <c r="M12" s="77">
        <f t="shared" si="2"/>
        <v>0</v>
      </c>
      <c r="N12" s="76">
        <f t="shared" si="9"/>
        <v>0</v>
      </c>
      <c r="O12" s="76">
        <f t="shared" si="3"/>
        <v>0</v>
      </c>
      <c r="P12" s="77">
        <f t="shared" si="10"/>
        <v>0</v>
      </c>
      <c r="Q12" s="77">
        <f t="shared" si="4"/>
        <v>0</v>
      </c>
    </row>
    <row r="13" spans="1:17" x14ac:dyDescent="0.3">
      <c r="A13" s="168" t="s">
        <v>10</v>
      </c>
      <c r="B13" s="169">
        <v>2130</v>
      </c>
      <c r="C13" s="170">
        <v>0.6</v>
      </c>
      <c r="D13" s="171">
        <v>2</v>
      </c>
      <c r="E13" s="172">
        <v>2</v>
      </c>
      <c r="F13" s="173">
        <v>40</v>
      </c>
      <c r="G13" s="71">
        <f t="shared" si="5"/>
        <v>211.2</v>
      </c>
      <c r="H13" s="169">
        <v>100</v>
      </c>
      <c r="I13" s="70">
        <f t="shared" si="6"/>
        <v>3550</v>
      </c>
      <c r="J13" s="71">
        <f t="shared" si="7"/>
        <v>80</v>
      </c>
      <c r="K13" s="71">
        <f t="shared" si="8"/>
        <v>4260</v>
      </c>
      <c r="L13" s="77" t="str">
        <f t="shared" si="1"/>
        <v>b) &gt; 3'470 et &lt; 4'340</v>
      </c>
      <c r="M13" s="77">
        <f t="shared" si="2"/>
        <v>0</v>
      </c>
      <c r="N13" s="76">
        <f t="shared" si="9"/>
        <v>0</v>
      </c>
      <c r="O13" s="76">
        <f t="shared" si="3"/>
        <v>0</v>
      </c>
      <c r="P13" s="77">
        <f t="shared" si="10"/>
        <v>0</v>
      </c>
      <c r="Q13" s="77">
        <f t="shared" si="4"/>
        <v>0</v>
      </c>
    </row>
    <row r="14" spans="1:17" x14ac:dyDescent="0.3">
      <c r="A14" s="168" t="s">
        <v>5</v>
      </c>
      <c r="B14" s="169">
        <v>2780</v>
      </c>
      <c r="C14" s="170">
        <v>1</v>
      </c>
      <c r="D14" s="171">
        <v>6</v>
      </c>
      <c r="E14" s="172">
        <v>4</v>
      </c>
      <c r="F14" s="173">
        <v>40</v>
      </c>
      <c r="G14" s="71">
        <f t="shared" si="5"/>
        <v>1056</v>
      </c>
      <c r="H14" s="169">
        <v>368</v>
      </c>
      <c r="I14" s="70">
        <f t="shared" si="6"/>
        <v>2780</v>
      </c>
      <c r="J14" s="71">
        <f t="shared" si="7"/>
        <v>240</v>
      </c>
      <c r="K14" s="71">
        <f t="shared" si="8"/>
        <v>16680</v>
      </c>
      <c r="L14" s="77" t="str">
        <f t="shared" si="1"/>
        <v>a) 
&lt;= 3'470</v>
      </c>
      <c r="M14" s="77">
        <f t="shared" si="2"/>
        <v>0</v>
      </c>
      <c r="N14" s="76">
        <f t="shared" si="9"/>
        <v>0</v>
      </c>
      <c r="O14" s="76">
        <f t="shared" si="3"/>
        <v>0</v>
      </c>
      <c r="P14" s="77">
        <f t="shared" si="10"/>
        <v>0</v>
      </c>
      <c r="Q14" s="77">
        <f t="shared" si="4"/>
        <v>0</v>
      </c>
    </row>
    <row r="15" spans="1:17" x14ac:dyDescent="0.3">
      <c r="A15" s="168" t="s">
        <v>78</v>
      </c>
      <c r="B15" s="169">
        <v>3000</v>
      </c>
      <c r="C15" s="170">
        <v>1</v>
      </c>
      <c r="D15" s="171">
        <v>2</v>
      </c>
      <c r="E15" s="172">
        <v>1</v>
      </c>
      <c r="F15" s="173">
        <v>45</v>
      </c>
      <c r="G15" s="71">
        <f t="shared" si="5"/>
        <v>396</v>
      </c>
      <c r="H15" s="169">
        <v>31</v>
      </c>
      <c r="I15" s="70">
        <f t="shared" si="6"/>
        <v>3000</v>
      </c>
      <c r="J15" s="71">
        <f t="shared" si="7"/>
        <v>90</v>
      </c>
      <c r="K15" s="71">
        <f t="shared" si="8"/>
        <v>6000</v>
      </c>
      <c r="L15" s="77" t="str">
        <f t="shared" si="1"/>
        <v>a) 
&lt;= 3'470</v>
      </c>
      <c r="M15" s="77">
        <f t="shared" si="2"/>
        <v>0</v>
      </c>
      <c r="N15" s="76">
        <f t="shared" si="9"/>
        <v>0</v>
      </c>
      <c r="O15" s="76">
        <f t="shared" si="3"/>
        <v>0</v>
      </c>
      <c r="P15" s="77">
        <f t="shared" si="10"/>
        <v>0</v>
      </c>
      <c r="Q15" s="77">
        <f t="shared" si="4"/>
        <v>0</v>
      </c>
    </row>
    <row r="16" spans="1:17" x14ac:dyDescent="0.3">
      <c r="A16" s="168"/>
      <c r="B16" s="169"/>
      <c r="C16" s="170"/>
      <c r="D16" s="171"/>
      <c r="E16" s="172"/>
      <c r="F16" s="173"/>
      <c r="G16" s="71" t="str">
        <f t="shared" si="5"/>
        <v/>
      </c>
      <c r="H16" s="169"/>
      <c r="I16" s="70" t="str">
        <f t="shared" si="6"/>
        <v/>
      </c>
      <c r="J16" s="71" t="str">
        <f t="shared" si="7"/>
        <v/>
      </c>
      <c r="K16" s="71" t="str">
        <f t="shared" si="8"/>
        <v/>
      </c>
      <c r="L16" s="77" t="str">
        <f t="shared" si="1"/>
        <v/>
      </c>
      <c r="M16" s="77">
        <f>IF(B16&gt;0,IF(C16&gt;0,IF(I16&gt;12350,1,0),IF(D16&gt;0,IF(B16/D16&gt;12350,1,0),0)),0)</f>
        <v>0</v>
      </c>
      <c r="N16" s="76">
        <f t="shared" si="9"/>
        <v>0</v>
      </c>
      <c r="O16" s="76">
        <f t="shared" si="3"/>
        <v>0</v>
      </c>
      <c r="P16" s="77">
        <f t="shared" si="10"/>
        <v>0</v>
      </c>
      <c r="Q16" s="77">
        <f t="shared" si="4"/>
        <v>0</v>
      </c>
    </row>
    <row r="17" spans="1:17" x14ac:dyDescent="0.3">
      <c r="A17" s="168"/>
      <c r="B17" s="169"/>
      <c r="C17" s="170"/>
      <c r="D17" s="171"/>
      <c r="E17" s="172"/>
      <c r="F17" s="173"/>
      <c r="G17" s="71" t="str">
        <f t="shared" si="5"/>
        <v/>
      </c>
      <c r="H17" s="169"/>
      <c r="I17" s="70" t="str">
        <f t="shared" si="6"/>
        <v/>
      </c>
      <c r="J17" s="71" t="str">
        <f t="shared" si="7"/>
        <v/>
      </c>
      <c r="K17" s="71" t="str">
        <f t="shared" si="8"/>
        <v/>
      </c>
      <c r="L17" s="77" t="str">
        <f t="shared" si="1"/>
        <v/>
      </c>
      <c r="M17" s="77">
        <f t="shared" ref="M17:M22" si="11">IF(B17&gt;0,IF(C17&gt;0,IF(I17&gt;12350,1,0),IF(D17&gt;0,IF(B17/D17&gt;12350,1,0),0)),0)</f>
        <v>0</v>
      </c>
      <c r="N17" s="76">
        <f t="shared" si="9"/>
        <v>0</v>
      </c>
      <c r="O17" s="76">
        <f t="shared" si="3"/>
        <v>0</v>
      </c>
      <c r="P17" s="77">
        <f t="shared" si="10"/>
        <v>0</v>
      </c>
      <c r="Q17" s="77">
        <f t="shared" si="4"/>
        <v>0</v>
      </c>
    </row>
    <row r="18" spans="1:17" outlineLevel="1" x14ac:dyDescent="0.3">
      <c r="A18" s="168"/>
      <c r="B18" s="169"/>
      <c r="C18" s="170"/>
      <c r="D18" s="171"/>
      <c r="E18" s="172"/>
      <c r="F18" s="173"/>
      <c r="G18" s="71" t="str">
        <f t="shared" si="5"/>
        <v/>
      </c>
      <c r="H18" s="169"/>
      <c r="I18" s="70" t="str">
        <f t="shared" si="6"/>
        <v/>
      </c>
      <c r="J18" s="71" t="str">
        <f t="shared" si="7"/>
        <v/>
      </c>
      <c r="K18" s="71" t="str">
        <f t="shared" si="8"/>
        <v/>
      </c>
      <c r="L18" s="77" t="str">
        <f t="shared" si="1"/>
        <v/>
      </c>
      <c r="M18" s="77">
        <f t="shared" si="11"/>
        <v>0</v>
      </c>
      <c r="N18" s="76">
        <f t="shared" si="9"/>
        <v>0</v>
      </c>
      <c r="O18" s="76">
        <f t="shared" si="3"/>
        <v>0</v>
      </c>
      <c r="P18" s="77">
        <f t="shared" si="10"/>
        <v>0</v>
      </c>
      <c r="Q18" s="77">
        <f t="shared" si="4"/>
        <v>0</v>
      </c>
    </row>
    <row r="19" spans="1:17" outlineLevel="1" x14ac:dyDescent="0.3">
      <c r="A19" s="168"/>
      <c r="B19" s="169"/>
      <c r="C19" s="170"/>
      <c r="D19" s="171"/>
      <c r="E19" s="172"/>
      <c r="F19" s="173"/>
      <c r="G19" s="71" t="str">
        <f t="shared" ref="G19:G24" si="12">IF($B$4="","",IF(B19*C19&gt;0,+F19/5*$D$4*D19*C19,""))</f>
        <v/>
      </c>
      <c r="H19" s="169"/>
      <c r="I19" s="70" t="str">
        <f t="shared" ref="I19:I24" si="13">IF(B19*C19&gt;0,+B19/C19,"")</f>
        <v/>
      </c>
      <c r="J19" s="71" t="str">
        <f t="shared" ref="J19:J24" si="14">IF(B19*C19&gt;0,+D19*F19,"")</f>
        <v/>
      </c>
      <c r="K19" s="71" t="str">
        <f t="shared" ref="K19:K24" si="15">IF(B19&gt;0,IF(C19&gt;0,+D19*B19,B19)/$D$4*$D$5,"")</f>
        <v/>
      </c>
      <c r="L19" s="77" t="str">
        <f t="shared" si="1"/>
        <v/>
      </c>
      <c r="M19" s="77">
        <f t="shared" si="11"/>
        <v>0</v>
      </c>
      <c r="N19" s="76">
        <f t="shared" ref="N19:N24" si="16">IF(E19&gt;D19,1,0)</f>
        <v>0</v>
      </c>
      <c r="O19" s="76">
        <f t="shared" si="3"/>
        <v>0</v>
      </c>
      <c r="P19" s="77">
        <f t="shared" ref="P19:P24" si="17">IF(B19&gt;0,IF(OR(G19="",H19&gt;G19),1,0),0)</f>
        <v>0</v>
      </c>
      <c r="Q19" s="77">
        <f t="shared" si="4"/>
        <v>0</v>
      </c>
    </row>
    <row r="20" spans="1:17" outlineLevel="1" x14ac:dyDescent="0.3">
      <c r="A20" s="168"/>
      <c r="B20" s="169"/>
      <c r="C20" s="170"/>
      <c r="D20" s="171"/>
      <c r="E20" s="172"/>
      <c r="F20" s="173"/>
      <c r="G20" s="71" t="str">
        <f t="shared" si="12"/>
        <v/>
      </c>
      <c r="H20" s="169"/>
      <c r="I20" s="70" t="str">
        <f t="shared" si="13"/>
        <v/>
      </c>
      <c r="J20" s="71" t="str">
        <f t="shared" si="14"/>
        <v/>
      </c>
      <c r="K20" s="71" t="str">
        <f t="shared" si="15"/>
        <v/>
      </c>
      <c r="L20" s="77" t="str">
        <f t="shared" si="1"/>
        <v/>
      </c>
      <c r="M20" s="77">
        <f t="shared" si="11"/>
        <v>0</v>
      </c>
      <c r="N20" s="76">
        <f t="shared" si="16"/>
        <v>0</v>
      </c>
      <c r="O20" s="76">
        <f t="shared" si="3"/>
        <v>0</v>
      </c>
      <c r="P20" s="77">
        <f t="shared" si="17"/>
        <v>0</v>
      </c>
      <c r="Q20" s="77">
        <f t="shared" si="4"/>
        <v>0</v>
      </c>
    </row>
    <row r="21" spans="1:17" outlineLevel="1" x14ac:dyDescent="0.3">
      <c r="A21" s="168"/>
      <c r="B21" s="169"/>
      <c r="C21" s="170"/>
      <c r="D21" s="171"/>
      <c r="E21" s="172"/>
      <c r="F21" s="173"/>
      <c r="G21" s="71" t="str">
        <f t="shared" si="12"/>
        <v/>
      </c>
      <c r="H21" s="169"/>
      <c r="I21" s="70" t="str">
        <f t="shared" si="13"/>
        <v/>
      </c>
      <c r="J21" s="71" t="str">
        <f t="shared" si="14"/>
        <v/>
      </c>
      <c r="K21" s="71" t="str">
        <f t="shared" si="15"/>
        <v/>
      </c>
      <c r="L21" s="77" t="str">
        <f t="shared" si="1"/>
        <v/>
      </c>
      <c r="M21" s="77">
        <f t="shared" si="11"/>
        <v>0</v>
      </c>
      <c r="N21" s="76">
        <f t="shared" si="16"/>
        <v>0</v>
      </c>
      <c r="O21" s="76">
        <f t="shared" si="3"/>
        <v>0</v>
      </c>
      <c r="P21" s="77">
        <f t="shared" si="17"/>
        <v>0</v>
      </c>
      <c r="Q21" s="77">
        <f t="shared" si="4"/>
        <v>0</v>
      </c>
    </row>
    <row r="22" spans="1:17" outlineLevel="1" x14ac:dyDescent="0.3">
      <c r="A22" s="168"/>
      <c r="B22" s="169"/>
      <c r="C22" s="170"/>
      <c r="D22" s="171"/>
      <c r="E22" s="172"/>
      <c r="F22" s="173"/>
      <c r="G22" s="71" t="str">
        <f t="shared" si="12"/>
        <v/>
      </c>
      <c r="H22" s="169"/>
      <c r="I22" s="70" t="str">
        <f t="shared" si="13"/>
        <v/>
      </c>
      <c r="J22" s="71" t="str">
        <f t="shared" si="14"/>
        <v/>
      </c>
      <c r="K22" s="71" t="str">
        <f t="shared" si="15"/>
        <v/>
      </c>
      <c r="L22" s="77" t="str">
        <f t="shared" si="1"/>
        <v/>
      </c>
      <c r="M22" s="77">
        <f t="shared" si="11"/>
        <v>0</v>
      </c>
      <c r="N22" s="76">
        <f t="shared" si="16"/>
        <v>0</v>
      </c>
      <c r="O22" s="76">
        <f t="shared" si="3"/>
        <v>0</v>
      </c>
      <c r="P22" s="77">
        <f t="shared" si="17"/>
        <v>0</v>
      </c>
      <c r="Q22" s="77">
        <f t="shared" si="4"/>
        <v>0</v>
      </c>
    </row>
    <row r="23" spans="1:17" outlineLevel="1" x14ac:dyDescent="0.3">
      <c r="A23" s="168"/>
      <c r="B23" s="169"/>
      <c r="C23" s="170"/>
      <c r="D23" s="171"/>
      <c r="E23" s="172"/>
      <c r="F23" s="173"/>
      <c r="G23" s="71" t="str">
        <f t="shared" si="12"/>
        <v/>
      </c>
      <c r="H23" s="169"/>
      <c r="I23" s="70" t="str">
        <f t="shared" si="13"/>
        <v/>
      </c>
      <c r="J23" s="71" t="str">
        <f t="shared" si="14"/>
        <v/>
      </c>
      <c r="K23" s="71" t="str">
        <f t="shared" si="15"/>
        <v/>
      </c>
      <c r="L23" s="77" t="str">
        <f t="shared" si="1"/>
        <v/>
      </c>
      <c r="M23" s="77">
        <f t="shared" ref="M23:M24" si="18">IF(B23&gt;0,IF(C23&gt;0,IF(I23&gt;12350,1,0),IF(D23&gt;0,IF(B23/D23&gt;12350,1,0),0)),0)</f>
        <v>0</v>
      </c>
      <c r="N23" s="76">
        <f t="shared" si="16"/>
        <v>0</v>
      </c>
      <c r="O23" s="76">
        <f t="shared" si="3"/>
        <v>0</v>
      </c>
      <c r="P23" s="77">
        <f t="shared" si="17"/>
        <v>0</v>
      </c>
      <c r="Q23" s="77">
        <f t="shared" si="4"/>
        <v>0</v>
      </c>
    </row>
    <row r="24" spans="1:17" outlineLevel="1" x14ac:dyDescent="0.3">
      <c r="A24" s="174"/>
      <c r="B24" s="169"/>
      <c r="C24" s="170"/>
      <c r="D24" s="171"/>
      <c r="E24" s="172"/>
      <c r="F24" s="173"/>
      <c r="G24" s="74" t="str">
        <f t="shared" si="12"/>
        <v/>
      </c>
      <c r="H24" s="169"/>
      <c r="I24" s="73" t="str">
        <f t="shared" si="13"/>
        <v/>
      </c>
      <c r="J24" s="74" t="str">
        <f t="shared" si="14"/>
        <v/>
      </c>
      <c r="K24" s="71" t="str">
        <f t="shared" si="15"/>
        <v/>
      </c>
      <c r="L24" s="80" t="str">
        <f t="shared" si="1"/>
        <v/>
      </c>
      <c r="M24" s="77">
        <f t="shared" si="18"/>
        <v>0</v>
      </c>
      <c r="N24" s="76">
        <f t="shared" si="16"/>
        <v>0</v>
      </c>
      <c r="O24" s="76">
        <f t="shared" si="3"/>
        <v>0</v>
      </c>
      <c r="P24" s="77">
        <f t="shared" si="17"/>
        <v>0</v>
      </c>
      <c r="Q24" s="77">
        <f t="shared" si="4"/>
        <v>0</v>
      </c>
    </row>
    <row r="25" spans="1:17" ht="61.5" customHeight="1" x14ac:dyDescent="0.3">
      <c r="A25" s="202" t="s">
        <v>106</v>
      </c>
      <c r="B25" s="101"/>
      <c r="C25" s="102"/>
      <c r="D25" s="196" t="s">
        <v>90</v>
      </c>
      <c r="E25" s="197" t="s">
        <v>91</v>
      </c>
      <c r="F25" s="196" t="s">
        <v>92</v>
      </c>
      <c r="G25" s="196" t="s">
        <v>93</v>
      </c>
      <c r="H25" s="196" t="s">
        <v>94</v>
      </c>
      <c r="I25" s="198"/>
      <c r="J25" s="198"/>
      <c r="K25" s="196" t="s">
        <v>95</v>
      </c>
      <c r="L25" s="102"/>
      <c r="M25" s="117"/>
      <c r="N25" s="116"/>
      <c r="O25" s="116"/>
      <c r="P25" s="117"/>
      <c r="Q25" s="117"/>
    </row>
    <row r="26" spans="1:17" x14ac:dyDescent="0.3">
      <c r="A26" s="93" t="str">
        <f>+'Demande-Décompte'!V23</f>
        <v>a) 
&lt;= 3'470</v>
      </c>
      <c r="B26" s="94"/>
      <c r="C26" s="95"/>
      <c r="D26" s="96">
        <f t="shared" ref="D26:E28" si="19">SUMIF($L$8:$L$24,$A26,D$8:D$24)</f>
        <v>8</v>
      </c>
      <c r="E26" s="96">
        <f t="shared" si="19"/>
        <v>5</v>
      </c>
      <c r="F26" s="97" t="s">
        <v>6</v>
      </c>
      <c r="G26" s="98">
        <f t="shared" ref="G26:H28" si="20">SUMIF($L$8:$L$24,$A26,G$8:G$24)</f>
        <v>1452</v>
      </c>
      <c r="H26" s="98">
        <f t="shared" si="20"/>
        <v>399</v>
      </c>
      <c r="I26" s="99"/>
      <c r="J26" s="99"/>
      <c r="K26" s="100">
        <f>SUMIF($L$8:$L$24,$A26,K$8:K$24)</f>
        <v>22680</v>
      </c>
      <c r="L26" s="99"/>
      <c r="M26" s="96"/>
      <c r="N26" s="93"/>
      <c r="O26" s="93"/>
      <c r="P26" s="96"/>
      <c r="Q26" s="96"/>
    </row>
    <row r="27" spans="1:17" x14ac:dyDescent="0.3">
      <c r="A27" s="76" t="str">
        <f>+'Demande-Décompte'!X23</f>
        <v>b) &gt; 3'470 et &lt; 4'340</v>
      </c>
      <c r="B27" s="72"/>
      <c r="C27" s="89"/>
      <c r="D27" s="77">
        <f t="shared" si="19"/>
        <v>5</v>
      </c>
      <c r="E27" s="77">
        <f t="shared" si="19"/>
        <v>5</v>
      </c>
      <c r="F27" s="70">
        <f>IF(D27=0,"---",SUMIF($L$8:$L$24,$A27,$J$8:$J$24)/D27)</f>
        <v>40</v>
      </c>
      <c r="G27" s="78">
        <f t="shared" si="20"/>
        <v>440</v>
      </c>
      <c r="H27" s="78">
        <f t="shared" si="20"/>
        <v>200</v>
      </c>
      <c r="I27" s="87"/>
      <c r="J27" s="87"/>
      <c r="K27" s="70">
        <f>SUMIF($L$8:$L$24,$A27,K$8:K$24)</f>
        <v>9100</v>
      </c>
      <c r="L27" s="87"/>
      <c r="M27" s="77"/>
      <c r="N27" s="76"/>
      <c r="O27" s="76"/>
      <c r="P27" s="77"/>
      <c r="Q27" s="77"/>
    </row>
    <row r="28" spans="1:17" x14ac:dyDescent="0.3">
      <c r="A28" s="79" t="str">
        <f>+'Demande-Décompte'!Z23</f>
        <v>c) 
&gt;= 4'340</v>
      </c>
      <c r="B28" s="75"/>
      <c r="C28" s="90"/>
      <c r="D28" s="80">
        <f t="shared" si="19"/>
        <v>11</v>
      </c>
      <c r="E28" s="80">
        <f t="shared" si="19"/>
        <v>11</v>
      </c>
      <c r="F28" s="81" t="s">
        <v>6</v>
      </c>
      <c r="G28" s="82">
        <f t="shared" si="20"/>
        <v>1932.4</v>
      </c>
      <c r="H28" s="82">
        <f t="shared" si="20"/>
        <v>958.5</v>
      </c>
      <c r="I28" s="88"/>
      <c r="J28" s="88"/>
      <c r="K28" s="73">
        <f>SUMIF($L$8:$L$24,$A28,K$8:K$24)</f>
        <v>54499.999999999993</v>
      </c>
      <c r="L28" s="88"/>
      <c r="M28" s="80"/>
      <c r="N28" s="79"/>
      <c r="O28" s="79"/>
      <c r="P28" s="80"/>
      <c r="Q28" s="80"/>
    </row>
    <row r="29" spans="1:17" x14ac:dyDescent="0.3">
      <c r="A29" s="83" t="s">
        <v>61</v>
      </c>
      <c r="B29" s="86"/>
      <c r="C29" s="68"/>
      <c r="D29" s="84">
        <f>SUM(D26:D28)</f>
        <v>24</v>
      </c>
      <c r="E29" s="84">
        <f>SUM(E26:E28)</f>
        <v>21</v>
      </c>
      <c r="F29" s="84"/>
      <c r="G29" s="85">
        <f>SUM(G26:G28)</f>
        <v>3824.4</v>
      </c>
      <c r="H29" s="85">
        <f>SUM(H26:H28)</f>
        <v>1557.5</v>
      </c>
      <c r="I29" s="68"/>
      <c r="J29" s="68"/>
      <c r="K29" s="85">
        <f>SUM(K26:K28)</f>
        <v>86280</v>
      </c>
      <c r="L29" s="68"/>
      <c r="M29" s="119">
        <f>SUM(M8:M24)</f>
        <v>0</v>
      </c>
      <c r="N29" s="118">
        <f>SUM(N8:N24)</f>
        <v>0</v>
      </c>
      <c r="O29" s="118">
        <f>SUM(O8:O24)</f>
        <v>0</v>
      </c>
      <c r="P29" s="119">
        <f>SUM(P8:P24)</f>
        <v>0</v>
      </c>
      <c r="Q29" s="119">
        <f>SUM(Q8:Q24)</f>
        <v>0</v>
      </c>
    </row>
    <row r="31" spans="1:17" ht="14.25" customHeight="1" x14ac:dyDescent="0.3">
      <c r="A31" s="35" t="s">
        <v>55</v>
      </c>
      <c r="B31" s="35"/>
      <c r="C31" s="35"/>
      <c r="D31" s="330" t="s">
        <v>96</v>
      </c>
      <c r="E31" s="331"/>
      <c r="F31" s="331"/>
    </row>
    <row r="32" spans="1:17" ht="6" customHeight="1" x14ac:dyDescent="0.3">
      <c r="A32" s="36"/>
      <c r="B32" s="36"/>
      <c r="C32" s="36"/>
      <c r="D32" s="36"/>
      <c r="E32" s="36"/>
      <c r="F32" s="37"/>
    </row>
    <row r="33" spans="1:6" ht="14.25" customHeight="1" x14ac:dyDescent="0.3">
      <c r="A33" s="328" t="s">
        <v>1</v>
      </c>
      <c r="B33" s="328"/>
      <c r="C33" s="137"/>
      <c r="D33" s="137"/>
      <c r="E33" s="137"/>
      <c r="F33" s="137"/>
    </row>
    <row r="34" spans="1:6" ht="6" customHeight="1" x14ac:dyDescent="0.35">
      <c r="A34" s="64"/>
      <c r="B34" s="64"/>
      <c r="C34" s="1"/>
      <c r="D34" s="64"/>
      <c r="E34" s="64"/>
      <c r="F34" s="64"/>
    </row>
  </sheetData>
  <sheetProtection password="8E1A" sheet="1" objects="1" scenarios="1" selectLockedCells="1" selectUnlockedCells="1"/>
  <mergeCells count="7">
    <mergeCell ref="A1:L1"/>
    <mergeCell ref="B6:E6"/>
    <mergeCell ref="A33:B33"/>
    <mergeCell ref="D3:H3"/>
    <mergeCell ref="D31:F31"/>
    <mergeCell ref="G4:I4"/>
    <mergeCell ref="A2:M2"/>
  </mergeCells>
  <conditionalFormatting sqref="L8:L24">
    <cfRule type="expression" dxfId="8" priority="18">
      <formula>$Q8&gt;0</formula>
    </cfRule>
  </conditionalFormatting>
  <conditionalFormatting sqref="B9:B24 I9:I24 K9:K24">
    <cfRule type="expression" dxfId="7" priority="14">
      <formula>$M9&gt;0</formula>
    </cfRule>
  </conditionalFormatting>
  <conditionalFormatting sqref="D9:E24">
    <cfRule type="expression" dxfId="6" priority="15">
      <formula>$N9&gt;0</formula>
    </cfRule>
  </conditionalFormatting>
  <conditionalFormatting sqref="F9:F24">
    <cfRule type="expression" dxfId="5" priority="16">
      <formula>$O9&gt;0</formula>
    </cfRule>
  </conditionalFormatting>
  <conditionalFormatting sqref="G9:H24">
    <cfRule type="expression" dxfId="4" priority="17">
      <formula>$P9&gt;0</formula>
    </cfRule>
  </conditionalFormatting>
  <conditionalFormatting sqref="B8 I8 K8">
    <cfRule type="expression" dxfId="3" priority="1">
      <formula>$M8&gt;0</formula>
    </cfRule>
  </conditionalFormatting>
  <conditionalFormatting sqref="D8:E8">
    <cfRule type="expression" dxfId="2" priority="2">
      <formula>$N8&gt;0</formula>
    </cfRule>
  </conditionalFormatting>
  <conditionalFormatting sqref="F8">
    <cfRule type="expression" dxfId="1" priority="3">
      <formula>$O8&gt;0</formula>
    </cfRule>
  </conditionalFormatting>
  <conditionalFormatting sqref="G8:H8">
    <cfRule type="expression" dxfId="0" priority="4">
      <formula>$P8&gt;0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r:id="rId1"/>
  <headerFooter>
    <oddFooter>&amp;RKAE-COVID-19 (V 16.04.2021)</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zoomScale="115" zoomScaleNormal="115" workbookViewId="0"/>
  </sheetViews>
  <sheetFormatPr baseColWidth="10" defaultRowHeight="14" x14ac:dyDescent="0.3"/>
  <cols>
    <col min="1" max="1" width="95.25" customWidth="1"/>
  </cols>
  <sheetData>
    <row r="1" spans="1:1" ht="52.15" customHeight="1" x14ac:dyDescent="0.3">
      <c r="A1" s="228" t="s">
        <v>125</v>
      </c>
    </row>
    <row r="2" spans="1:1" ht="183.65" customHeight="1" x14ac:dyDescent="0.3">
      <c r="A2" s="223" t="s">
        <v>127</v>
      </c>
    </row>
    <row r="3" spans="1:1" ht="72" customHeight="1" x14ac:dyDescent="0.3">
      <c r="A3" s="223" t="s">
        <v>128</v>
      </c>
    </row>
    <row r="4" spans="1:1" ht="75" customHeight="1" x14ac:dyDescent="0.3">
      <c r="A4" s="223" t="s">
        <v>136</v>
      </c>
    </row>
    <row r="5" spans="1:1" ht="216.65" customHeight="1" x14ac:dyDescent="0.3">
      <c r="A5" s="223" t="s">
        <v>137</v>
      </c>
    </row>
    <row r="6" spans="1:1" ht="75" customHeight="1" x14ac:dyDescent="0.3">
      <c r="A6" s="223" t="s">
        <v>129</v>
      </c>
    </row>
    <row r="7" spans="1:1" ht="105.65" customHeight="1" x14ac:dyDescent="0.3">
      <c r="A7" s="223" t="s">
        <v>130</v>
      </c>
    </row>
    <row r="8" spans="1:1" ht="129" customHeight="1" x14ac:dyDescent="0.3">
      <c r="A8" s="223" t="s">
        <v>131</v>
      </c>
    </row>
    <row r="9" spans="1:1" ht="49.15" customHeight="1" x14ac:dyDescent="0.3">
      <c r="A9" s="223" t="s">
        <v>132</v>
      </c>
    </row>
    <row r="10" spans="1:1" ht="45.65" customHeight="1" x14ac:dyDescent="0.3">
      <c r="A10" s="223" t="s">
        <v>133</v>
      </c>
    </row>
    <row r="11" spans="1:1" x14ac:dyDescent="0.3">
      <c r="A11" s="223"/>
    </row>
    <row r="12" spans="1:1" x14ac:dyDescent="0.3">
      <c r="A12" s="223"/>
    </row>
    <row r="13" spans="1:1" x14ac:dyDescent="0.3">
      <c r="A13" s="223"/>
    </row>
    <row r="14" spans="1:1" x14ac:dyDescent="0.3">
      <c r="A14" s="223"/>
    </row>
    <row r="15" spans="1:1" x14ac:dyDescent="0.3">
      <c r="A15" s="223"/>
    </row>
    <row r="16" spans="1:1" x14ac:dyDescent="0.3">
      <c r="A16" s="223"/>
    </row>
    <row r="17" spans="1:1" x14ac:dyDescent="0.3">
      <c r="A17" s="223"/>
    </row>
  </sheetData>
  <sheetProtection password="8E1A" sheet="1" objects="1" scenarios="1" selectLockedCells="1" selectUnlockedCells="1"/>
  <pageMargins left="0.70866141732283472" right="0.70866141732283472" top="0.78740157480314965" bottom="0.78740157480314965" header="0.31496062992125984" footer="0.31496062992125984"/>
  <pageSetup paperSize="9" orientation="portrait" r:id="rId1"/>
  <headerFooter>
    <oddFooter>&amp;LPage &amp;P / &amp;N&amp;RKAE-COVID-19 (V 16.04.2021)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7"/>
  <sheetViews>
    <sheetView workbookViewId="0">
      <selection activeCell="A15" sqref="A15"/>
    </sheetView>
  </sheetViews>
  <sheetFormatPr baseColWidth="10" defaultRowHeight="14" x14ac:dyDescent="0.3"/>
  <cols>
    <col min="1" max="1" width="30.33203125" customWidth="1"/>
  </cols>
  <sheetData>
    <row r="1" spans="1:1" x14ac:dyDescent="0.3">
      <c r="A1" s="224" t="s">
        <v>117</v>
      </c>
    </row>
    <row r="2" spans="1:1" x14ac:dyDescent="0.3">
      <c r="A2" s="3" t="s">
        <v>118</v>
      </c>
    </row>
    <row r="3" spans="1:1" x14ac:dyDescent="0.3">
      <c r="A3" s="30" t="s">
        <v>119</v>
      </c>
    </row>
    <row r="4" spans="1:1" x14ac:dyDescent="0.3">
      <c r="A4" s="30" t="s">
        <v>123</v>
      </c>
    </row>
    <row r="5" spans="1:1" x14ac:dyDescent="0.3">
      <c r="A5" s="30" t="s">
        <v>120</v>
      </c>
    </row>
    <row r="6" spans="1:1" x14ac:dyDescent="0.3">
      <c r="A6" s="30" t="s">
        <v>121</v>
      </c>
    </row>
    <row r="7" spans="1:1" x14ac:dyDescent="0.3">
      <c r="A7" s="225" t="s">
        <v>122</v>
      </c>
    </row>
  </sheetData>
  <sheetProtection password="8E1A" sheet="1" objects="1" scenarios="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Demande-Décompte</vt:lpstr>
      <vt:lpstr>Attribution aux cat. de salaire</vt:lpstr>
      <vt:lpstr>Attrib. aux cat. de salaire-ex.</vt:lpstr>
      <vt:lpstr>Explications importantes</vt:lpstr>
      <vt:lpstr>Selection</vt:lpstr>
      <vt:lpstr>'Attrib. aux cat. de salaire-ex.'!Druckbereich</vt:lpstr>
      <vt:lpstr>'Attribution aux cat. de salaire'!Druckbereich</vt:lpstr>
      <vt:lpstr>'Demande-Décompte'!Druckbereich</vt:lpstr>
      <vt:lpstr>'Explications importantes'!Druckbereich</vt:lpstr>
      <vt:lpstr>'Attrib. aux cat. de salaire-ex.'!Drucktitel</vt:lpstr>
      <vt:lpstr>'Attribution aux cat. de salaire'!Drucktitel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Gautschy Dominik SECO</cp:lastModifiedBy>
  <cp:lastPrinted>2021-04-15T05:43:06Z</cp:lastPrinted>
  <dcterms:created xsi:type="dcterms:W3CDTF">2020-03-18T11:14:54Z</dcterms:created>
  <dcterms:modified xsi:type="dcterms:W3CDTF">2021-08-16T14:34:26Z</dcterms:modified>
</cp:coreProperties>
</file>